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Hyperbook\Documents\ZigZak\e-sprawozdania\Sklep\"/>
    </mc:Choice>
  </mc:AlternateContent>
  <xr:revisionPtr revIDLastSave="0" documentId="13_ncr:1_{3510780D-76AB-492B-9100-905F528E05FE}" xr6:coauthVersionLast="47" xr6:coauthVersionMax="47" xr10:uidLastSave="{00000000-0000-0000-0000-000000000000}"/>
  <bookViews>
    <workbookView xWindow="4845" yWindow="2730" windowWidth="18750" windowHeight="14400" xr2:uid="{00000000-000D-0000-FFFF-FFFF00000000}"/>
  </bookViews>
  <sheets>
    <sheet name="Wycena (dla 1 KRS)" sheetId="3" r:id="rId1"/>
    <sheet name="Wycena (dla wielu KRS)" sheetId="4" r:id="rId2"/>
    <sheet name="Cennik" sheetId="2" state="hidden" r:id="rId3"/>
    <sheet name="Wzór" sheetId="1" state="hidden" r:id="rId4"/>
  </sheets>
  <definedNames>
    <definedName name="Cfmax">Wzór!$H$11</definedName>
    <definedName name="Identyfikacja">Cennik!$F$2</definedName>
    <definedName name="JPK_VAT_Max">Wzór!$D$11</definedName>
    <definedName name="JPK_VAT_Min">Wzór!$D$5</definedName>
    <definedName name="KR_Dim">Wzór!$C$14</definedName>
    <definedName name="LGP">Wzór!$C$1</definedName>
    <definedName name="Mag_Dim">Wzór!$C$16</definedName>
    <definedName name="MaxZa1">Cennik!$F$46</definedName>
    <definedName name="MaxZaWiele">Cennik!$L$46</definedName>
    <definedName name="MultCf">Wzór!$J$1</definedName>
    <definedName name="Procent_Aktualizacji">Wzór!$F$1</definedName>
    <definedName name="Procent_Wczytywania">Wzór!$E$1</definedName>
    <definedName name="RabatZaKomplet">Cennik!$L$48</definedName>
    <definedName name="WB_Dim">Wzór!$C$18</definedName>
    <definedName name="WBCoef">Wzór!$J$13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2" l="1"/>
  <c r="S1" i="4" s="1"/>
  <c r="Q1" i="4"/>
  <c r="Q1" i="3"/>
  <c r="B17" i="2"/>
  <c r="B25" i="2" s="1"/>
  <c r="B18" i="2"/>
  <c r="H18" i="2" s="1"/>
  <c r="B19" i="2"/>
  <c r="B27" i="2" s="1"/>
  <c r="B35" i="2" s="1"/>
  <c r="B20" i="2"/>
  <c r="B28" i="2" s="1"/>
  <c r="B16" i="2"/>
  <c r="B24" i="2" s="1"/>
  <c r="H9" i="2"/>
  <c r="H10" i="2"/>
  <c r="H11" i="2"/>
  <c r="H12" i="2"/>
  <c r="H8" i="2"/>
  <c r="S1" i="3" l="1"/>
  <c r="H19" i="2"/>
  <c r="H27" i="2"/>
  <c r="B26" i="2"/>
  <c r="H26" i="2" s="1"/>
  <c r="B36" i="2"/>
  <c r="H28" i="2"/>
  <c r="B43" i="2"/>
  <c r="H43" i="2" s="1"/>
  <c r="H35" i="2"/>
  <c r="B32" i="2"/>
  <c r="H24" i="2"/>
  <c r="B33" i="2"/>
  <c r="H25" i="2"/>
  <c r="H16" i="2"/>
  <c r="H20" i="2"/>
  <c r="H17" i="2"/>
  <c r="F2" i="2"/>
  <c r="B2" i="3" s="1"/>
  <c r="B34" i="2" l="1"/>
  <c r="H34" i="2"/>
  <c r="B42" i="2"/>
  <c r="H42" i="2" s="1"/>
  <c r="H33" i="2"/>
  <c r="B41" i="2"/>
  <c r="H41" i="2" s="1"/>
  <c r="B40" i="2"/>
  <c r="H40" i="2" s="1"/>
  <c r="H32" i="2"/>
  <c r="B44" i="2"/>
  <c r="H44" i="2" s="1"/>
  <c r="H36" i="2"/>
  <c r="B2" i="4"/>
  <c r="L48" i="2"/>
  <c r="G42" i="3" l="1"/>
  <c r="X42" i="3" s="1"/>
  <c r="G42" i="4"/>
  <c r="X42" i="4" s="1"/>
  <c r="I23" i="2"/>
  <c r="I31" i="2"/>
  <c r="C20" i="2"/>
  <c r="I20" i="2" s="1"/>
  <c r="D15" i="2"/>
  <c r="D23" i="2" s="1"/>
  <c r="D31" i="2" s="1"/>
  <c r="D39" i="2" s="1"/>
  <c r="E15" i="2"/>
  <c r="E23" i="2" s="1"/>
  <c r="E31" i="2" s="1"/>
  <c r="E39" i="2" s="1"/>
  <c r="F15" i="2"/>
  <c r="F23" i="2" s="1"/>
  <c r="F31" i="2" s="1"/>
  <c r="F39" i="2" s="1"/>
  <c r="C15" i="2"/>
  <c r="I15" i="2" s="1"/>
  <c r="I12" i="2"/>
  <c r="J7" i="2"/>
  <c r="J15" i="2" s="1"/>
  <c r="J23" i="2" s="1"/>
  <c r="J31" i="2" s="1"/>
  <c r="J39" i="2" s="1"/>
  <c r="K7" i="2"/>
  <c r="K15" i="2" s="1"/>
  <c r="K23" i="2" s="1"/>
  <c r="K31" i="2" s="1"/>
  <c r="K39" i="2" s="1"/>
  <c r="L7" i="2"/>
  <c r="I7" i="2"/>
  <c r="J11" i="1"/>
  <c r="J12" i="2" s="1"/>
  <c r="J5" i="1"/>
  <c r="L5" i="1" s="1"/>
  <c r="C8" i="2"/>
  <c r="I8" i="2" s="1"/>
  <c r="C9" i="2"/>
  <c r="I9" i="2" s="1"/>
  <c r="C10" i="2"/>
  <c r="I10" i="2" s="1"/>
  <c r="C11" i="2"/>
  <c r="C19" i="2" s="1"/>
  <c r="D12" i="2"/>
  <c r="F11" i="1"/>
  <c r="F12" i="2" s="1"/>
  <c r="F20" i="2" s="1"/>
  <c r="F28" i="2" s="1"/>
  <c r="F36" i="2" s="1"/>
  <c r="F44" i="2" s="1"/>
  <c r="F5" i="1"/>
  <c r="E11" i="1"/>
  <c r="E12" i="2" s="1"/>
  <c r="E20" i="2" s="1"/>
  <c r="E28" i="2" s="1"/>
  <c r="E36" i="2" s="1"/>
  <c r="E44" i="2" s="1"/>
  <c r="E5" i="1"/>
  <c r="H6" i="1"/>
  <c r="H7" i="1"/>
  <c r="H8" i="1"/>
  <c r="H9" i="1"/>
  <c r="H10" i="1"/>
  <c r="H11" i="1"/>
  <c r="D10" i="1" s="1"/>
  <c r="H5" i="1"/>
  <c r="C28" i="2"/>
  <c r="C36" i="2" s="1"/>
  <c r="I39" i="2"/>
  <c r="D7" i="1" l="1"/>
  <c r="F7" i="1" s="1"/>
  <c r="F8" i="2" s="1"/>
  <c r="F16" i="2" s="1"/>
  <c r="F24" i="2" s="1"/>
  <c r="F32" i="2" s="1"/>
  <c r="F40" i="2" s="1"/>
  <c r="K5" i="1"/>
  <c r="D6" i="1"/>
  <c r="F6" i="1" s="1"/>
  <c r="E6" i="1"/>
  <c r="D9" i="1"/>
  <c r="F9" i="1" s="1"/>
  <c r="F10" i="2" s="1"/>
  <c r="F18" i="2" s="1"/>
  <c r="F26" i="2" s="1"/>
  <c r="F34" i="2" s="1"/>
  <c r="F42" i="2" s="1"/>
  <c r="D8" i="1"/>
  <c r="F8" i="1" s="1"/>
  <c r="F9" i="2" s="1"/>
  <c r="F17" i="2" s="1"/>
  <c r="U18" i="3" s="1"/>
  <c r="E10" i="1"/>
  <c r="E11" i="2" s="1"/>
  <c r="E19" i="2" s="1"/>
  <c r="E27" i="2" s="1"/>
  <c r="E35" i="2" s="1"/>
  <c r="E43" i="2" s="1"/>
  <c r="F10" i="1"/>
  <c r="F11" i="2" s="1"/>
  <c r="F19" i="2" s="1"/>
  <c r="F27" i="2" s="1"/>
  <c r="F35" i="2" s="1"/>
  <c r="F43" i="2" s="1"/>
  <c r="C16" i="2"/>
  <c r="C32" i="2" s="1"/>
  <c r="I32" i="2" s="1"/>
  <c r="D8" i="2"/>
  <c r="D16" i="2" s="1"/>
  <c r="D24" i="2" s="1"/>
  <c r="D32" i="2" s="1"/>
  <c r="D40" i="2" s="1"/>
  <c r="J6" i="1"/>
  <c r="L6" i="1" s="1"/>
  <c r="J10" i="1"/>
  <c r="L10" i="1" s="1"/>
  <c r="L11" i="2" s="1"/>
  <c r="L19" i="2" s="1"/>
  <c r="L27" i="2" s="1"/>
  <c r="L35" i="2" s="1"/>
  <c r="L43" i="2" s="1"/>
  <c r="D11" i="2"/>
  <c r="D19" i="2" s="1"/>
  <c r="D27" i="2" s="1"/>
  <c r="D35" i="2" s="1"/>
  <c r="D43" i="2" s="1"/>
  <c r="J7" i="1"/>
  <c r="L7" i="1" s="1"/>
  <c r="L8" i="2" s="1"/>
  <c r="L16" i="2" s="1"/>
  <c r="K11" i="1"/>
  <c r="K12" i="2" s="1"/>
  <c r="K20" i="2" s="1"/>
  <c r="K28" i="2" s="1"/>
  <c r="K36" i="2" s="1"/>
  <c r="K44" i="2" s="1"/>
  <c r="E7" i="1"/>
  <c r="E8" i="2" s="1"/>
  <c r="E16" i="2" s="1"/>
  <c r="E24" i="2" s="1"/>
  <c r="E32" i="2" s="1"/>
  <c r="E40" i="2" s="1"/>
  <c r="J8" i="2"/>
  <c r="J16" i="2" s="1"/>
  <c r="J24" i="2" s="1"/>
  <c r="J32" i="2" s="1"/>
  <c r="J40" i="2" s="1"/>
  <c r="L11" i="1"/>
  <c r="L12" i="2" s="1"/>
  <c r="L20" i="2" s="1"/>
  <c r="L28" i="2" s="1"/>
  <c r="L36" i="2" s="1"/>
  <c r="L44" i="2" s="1"/>
  <c r="F25" i="2"/>
  <c r="F33" i="2" s="1"/>
  <c r="F41" i="2" s="1"/>
  <c r="D10" i="2"/>
  <c r="D18" i="2" s="1"/>
  <c r="D26" i="2" s="1"/>
  <c r="D34" i="2" s="1"/>
  <c r="D42" i="2" s="1"/>
  <c r="E9" i="1"/>
  <c r="E10" i="2" s="1"/>
  <c r="E18" i="2" s="1"/>
  <c r="E26" i="2" s="1"/>
  <c r="E34" i="2" s="1"/>
  <c r="E42" i="2" s="1"/>
  <c r="U10" i="4"/>
  <c r="J11" i="2"/>
  <c r="J19" i="2" s="1"/>
  <c r="J27" i="2" s="1"/>
  <c r="J35" i="2" s="1"/>
  <c r="J43" i="2" s="1"/>
  <c r="C17" i="2"/>
  <c r="C25" i="2" s="1"/>
  <c r="I25" i="2" s="1"/>
  <c r="I28" i="2"/>
  <c r="I11" i="2"/>
  <c r="L15" i="2"/>
  <c r="L23" i="2" s="1"/>
  <c r="L31" i="2" s="1"/>
  <c r="L39" i="2" s="1"/>
  <c r="I36" i="2"/>
  <c r="C44" i="2"/>
  <c r="I44" i="2" s="1"/>
  <c r="U10" i="3"/>
  <c r="C18" i="2"/>
  <c r="C35" i="2"/>
  <c r="I35" i="2" s="1"/>
  <c r="I19" i="2"/>
  <c r="C27" i="2"/>
  <c r="I27" i="2" s="1"/>
  <c r="C43" i="2"/>
  <c r="I43" i="2" s="1"/>
  <c r="J20" i="2"/>
  <c r="J28" i="2" s="1"/>
  <c r="J36" i="2" s="1"/>
  <c r="J44" i="2" s="1"/>
  <c r="D20" i="2"/>
  <c r="D28" i="2" s="1"/>
  <c r="D36" i="2" s="1"/>
  <c r="D44" i="2" s="1"/>
  <c r="C24" i="2" l="1"/>
  <c r="I24" i="2" s="1"/>
  <c r="C40" i="2"/>
  <c r="I40" i="2" s="1"/>
  <c r="D9" i="2"/>
  <c r="D17" i="2" s="1"/>
  <c r="D25" i="2" s="1"/>
  <c r="D33" i="2" s="1"/>
  <c r="D41" i="2" s="1"/>
  <c r="J8" i="1"/>
  <c r="J9" i="2" s="1"/>
  <c r="J17" i="2" s="1"/>
  <c r="J25" i="2" s="1"/>
  <c r="J33" i="2" s="1"/>
  <c r="J41" i="2" s="1"/>
  <c r="I16" i="2"/>
  <c r="J9" i="1"/>
  <c r="J10" i="2" s="1"/>
  <c r="J18" i="2" s="1"/>
  <c r="J26" i="2" s="1"/>
  <c r="J34" i="2" s="1"/>
  <c r="J42" i="2" s="1"/>
  <c r="E8" i="1"/>
  <c r="E9" i="2" s="1"/>
  <c r="E17" i="2" s="1"/>
  <c r="E25" i="2" s="1"/>
  <c r="E33" i="2" s="1"/>
  <c r="E41" i="2" s="1"/>
  <c r="G10" i="3"/>
  <c r="N10" i="3"/>
  <c r="X10" i="3" s="1"/>
  <c r="K6" i="1"/>
  <c r="G18" i="3"/>
  <c r="K10" i="1"/>
  <c r="K11" i="2" s="1"/>
  <c r="K19" i="2" s="1"/>
  <c r="K27" i="2" s="1"/>
  <c r="K35" i="2" s="1"/>
  <c r="K43" i="2" s="1"/>
  <c r="G10" i="4"/>
  <c r="K7" i="1"/>
  <c r="K8" i="2" s="1"/>
  <c r="K16" i="2" s="1"/>
  <c r="G18" i="4"/>
  <c r="L8" i="1"/>
  <c r="L9" i="2" s="1"/>
  <c r="L17" i="2" s="1"/>
  <c r="L25" i="2" s="1"/>
  <c r="L33" i="2" s="1"/>
  <c r="L41" i="2" s="1"/>
  <c r="K8" i="1"/>
  <c r="K9" i="2" s="1"/>
  <c r="K17" i="2" s="1"/>
  <c r="K25" i="2" s="1"/>
  <c r="K33" i="2" s="1"/>
  <c r="K41" i="2" s="1"/>
  <c r="C33" i="2"/>
  <c r="I33" i="2" s="1"/>
  <c r="C41" i="2"/>
  <c r="I41" i="2" s="1"/>
  <c r="I17" i="2"/>
  <c r="N10" i="4"/>
  <c r="L24" i="2"/>
  <c r="L9" i="1"/>
  <c r="L10" i="2" s="1"/>
  <c r="L18" i="2" s="1"/>
  <c r="L26" i="2" s="1"/>
  <c r="L34" i="2" s="1"/>
  <c r="L42" i="2" s="1"/>
  <c r="K9" i="1"/>
  <c r="K10" i="2" s="1"/>
  <c r="K18" i="2" s="1"/>
  <c r="K26" i="2" s="1"/>
  <c r="K34" i="2" s="1"/>
  <c r="K42" i="2" s="1"/>
  <c r="C34" i="2"/>
  <c r="I34" i="2" s="1"/>
  <c r="I18" i="2"/>
  <c r="C26" i="2"/>
  <c r="I26" i="2" s="1"/>
  <c r="C42" i="2"/>
  <c r="I42" i="2" s="1"/>
  <c r="U26" i="3"/>
  <c r="G26" i="4"/>
  <c r="F46" i="2"/>
  <c r="L46" i="2"/>
  <c r="N18" i="3" l="1"/>
  <c r="X18" i="3" s="1"/>
  <c r="U18" i="4"/>
  <c r="X10" i="4"/>
  <c r="K24" i="2"/>
  <c r="K32" i="2" s="1"/>
  <c r="K40" i="2" s="1"/>
  <c r="N18" i="4"/>
  <c r="L32" i="2"/>
  <c r="U26" i="4"/>
  <c r="G34" i="4"/>
  <c r="N26" i="3"/>
  <c r="G26" i="3"/>
  <c r="N26" i="4"/>
  <c r="U34" i="3"/>
  <c r="X18" i="4" l="1"/>
  <c r="X26" i="4"/>
  <c r="L40" i="2"/>
  <c r="U34" i="4"/>
  <c r="X26" i="3"/>
  <c r="G34" i="3"/>
  <c r="N34" i="4"/>
  <c r="N34" i="3"/>
  <c r="X34" i="4" l="1"/>
  <c r="X34" i="3"/>
  <c r="X45" i="4" l="1"/>
  <c r="X46" i="4" s="1"/>
  <c r="X47" i="4" s="1"/>
  <c r="X45" i="3"/>
  <c r="X46" i="3" s="1"/>
  <c r="X4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Witold Jaworski</author>
  </authors>
  <commentList>
    <comment ref="H5" authorId="0" shapeId="0" xr:uid="{9CF88409-1C8B-46C9-B147-D37636332C81}">
      <text>
        <r>
          <rPr>
            <sz val="9"/>
            <color indexed="81"/>
            <rFont val="Tahoma"/>
            <family val="2"/>
            <charset val="238"/>
          </rPr>
          <t xml:space="preserve">Przedsiębiorstwo zatrudniające mniej niż 10 pracowników i o przychodzie mniejszym niż 3 mln złotych rocznie
</t>
        </r>
      </text>
    </comment>
    <comment ref="H13" authorId="0" shapeId="0" xr:uid="{D5FDBAE5-303C-4E8C-BBD5-4A50585BF7F8}">
      <text>
        <r>
          <rPr>
            <sz val="9"/>
            <color indexed="81"/>
            <rFont val="Tahoma"/>
            <family val="2"/>
            <charset val="238"/>
          </rPr>
          <t xml:space="preserve">Przedsiębiorstwo zatrudniające mniej niż 50 pracowników i o przychodzie mniejszym niż 34 mln złotych rocznie
</t>
        </r>
      </text>
    </comment>
    <comment ref="H21" authorId="0" shapeId="0" xr:uid="{8EEF690E-C0B8-4149-9B98-97AED2F11D75}">
      <text>
        <r>
          <rPr>
            <sz val="9"/>
            <color indexed="81"/>
            <rFont val="Tahoma"/>
            <family val="2"/>
            <charset val="238"/>
          </rPr>
          <t xml:space="preserve">Przedsiębiorstwo, które:
- zatrudnia więcej niż 50 pracowników 
lub
- o przychodzie powyżej 34 mln złotych rocznie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Witold Jaworski</author>
  </authors>
  <commentList>
    <comment ref="H5" authorId="0" shapeId="0" xr:uid="{7AC43553-DC2B-4366-A116-09EFF6931603}">
      <text>
        <r>
          <rPr>
            <sz val="9"/>
            <color indexed="81"/>
            <rFont val="Tahoma"/>
            <family val="2"/>
            <charset val="238"/>
          </rPr>
          <t xml:space="preserve">Przedsiębiorstwo zatrudniające mniej niż 10 pracowników i o przychodzie mniejszym niż 3 mln złotych rocznie
</t>
        </r>
      </text>
    </comment>
    <comment ref="H13" authorId="0" shapeId="0" xr:uid="{AC6B544E-54AC-4229-BCFF-B47CC461BF02}">
      <text>
        <r>
          <rPr>
            <sz val="9"/>
            <color indexed="81"/>
            <rFont val="Tahoma"/>
            <family val="2"/>
            <charset val="238"/>
          </rPr>
          <t xml:space="preserve">Przedsiębiorstwo zatrudniające mniej niż 50 pracowników i o przychodzie mniejszym niż 34 mln złotych rocznie
</t>
        </r>
      </text>
    </comment>
    <comment ref="H21" authorId="0" shapeId="0" xr:uid="{3EEB4A51-6056-4796-8439-143A157AD079}">
      <text>
        <r>
          <rPr>
            <sz val="9"/>
            <color indexed="81"/>
            <rFont val="Tahoma"/>
            <family val="2"/>
            <charset val="238"/>
          </rPr>
          <t xml:space="preserve">Przedsiębiorstwo, które:
- zatrudnia więcej niż 50 pracowników 
lub
- o przychodzie powyżej 34 mln złotych rocznie
</t>
        </r>
      </text>
    </comment>
  </commentList>
</comments>
</file>

<file path=xl/sharedStrings.xml><?xml version="1.0" encoding="utf-8"?>
<sst xmlns="http://schemas.openxmlformats.org/spreadsheetml/2006/main" count="162" uniqueCount="55">
  <si>
    <t>JPK_VAT:</t>
  </si>
  <si>
    <t>max. faktur</t>
  </si>
  <si>
    <t>Podstawowa</t>
  </si>
  <si>
    <t>Wczytywanie</t>
  </si>
  <si>
    <t>Aktualizacje</t>
  </si>
  <si>
    <t>Podstawa logarytmu:</t>
  </si>
  <si>
    <t>Max. faktur</t>
  </si>
  <si>
    <t>bez limitu</t>
  </si>
  <si>
    <t>Wspc.</t>
  </si>
  <si>
    <t>Log</t>
  </si>
  <si>
    <t>1 NIP:</t>
  </si>
  <si>
    <t>Wiele NIP:</t>
  </si>
  <si>
    <t>Wspc:</t>
  </si>
  <si>
    <t>Dla 1 numeru NIP:</t>
  </si>
  <si>
    <t>Bez ograniczeń na NIP:</t>
  </si>
  <si>
    <t>JPK_FA:</t>
  </si>
  <si>
    <t>JPK_WB</t>
  </si>
  <si>
    <t>Wspc WB</t>
  </si>
  <si>
    <t>Max. dzienników</t>
  </si>
  <si>
    <t>Max. transakcji</t>
  </si>
  <si>
    <t>Max. transakcji (jednego typu)</t>
  </si>
  <si>
    <t>JPK_KR:</t>
  </si>
  <si>
    <t>JPK_MAG:</t>
  </si>
  <si>
    <t>Cena (netto):</t>
  </si>
  <si>
    <t>zł</t>
  </si>
  <si>
    <t>+</t>
  </si>
  <si>
    <t>=</t>
  </si>
  <si>
    <t>Razem netto:</t>
  </si>
  <si>
    <t>Podatek:</t>
  </si>
  <si>
    <t>Do zapłaty:</t>
  </si>
  <si>
    <t>Wsparcie</t>
  </si>
  <si>
    <t>Godzin</t>
  </si>
  <si>
    <t>Cena</t>
  </si>
  <si>
    <t>Liczba godzin:</t>
  </si>
  <si>
    <t>Rabat za komplet:</t>
  </si>
  <si>
    <t>Szczegółowe warunki sprzedaży:</t>
  </si>
  <si>
    <t>Zależność liczby pozostałych wpisów:</t>
  </si>
  <si>
    <t>Max:</t>
  </si>
  <si>
    <t>wartości max.</t>
  </si>
  <si>
    <t>Aktualizacje prawne</t>
  </si>
  <si>
    <t>JPK_WB:</t>
  </si>
  <si>
    <t>Rabat za komplet skoroszytów:</t>
  </si>
  <si>
    <t>Pozostaje:</t>
  </si>
  <si>
    <t>15.0</t>
  </si>
  <si>
    <t>14.0</t>
  </si>
  <si>
    <t>16.0</t>
  </si>
  <si>
    <t>12.0</t>
  </si>
  <si>
    <t>Obsługiwane wersje Excel:</t>
  </si>
  <si>
    <t>&lt;== to pole wykorzystujemy do sygnalizacji, że arkusz trzeba otworzyć w Excelu</t>
  </si>
  <si>
    <t>Cennik ważny od:</t>
  </si>
  <si>
    <t>do:</t>
  </si>
  <si>
    <t>http://zigzak.eu/esf/</t>
  </si>
  <si>
    <t>Licencja roczna, ograniczona do 1 numeru NIP/KRS:</t>
  </si>
  <si>
    <t>Skoroszyty Excela do obsługi e-sprawozdań finansowych</t>
  </si>
  <si>
    <t>Licencja roczna, dla dowolnej liczby podmiotów (numerów NIP/KRS):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</si>
</sst>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Otwórz w Excelu!&quot;"/>
    <numFmt numFmtId="166" formatCode="&quot;&quot;;&quot;&quot;;&quot;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4"/>
      <color theme="1"/>
      <name val="Arial"/>
      <family val="2"/>
      <charset val="238"/>
    </font>
    <font>
      <sz val="18"/>
      <color rgb="FF320032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164" fontId="0" fillId="0" borderId="0" xfId="0" applyNumberFormat="1"/>
    <xf numFmtId="0" fontId="0" fillId="2" borderId="0" xfId="0" applyFill="1"/>
    <xf numFmtId="9" fontId="0" fillId="2" borderId="0" xfId="0" applyNumberFormat="1" applyFill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vertical="center"/>
    </xf>
    <xf numFmtId="0" fontId="0" fillId="3" borderId="0" xfId="0" applyFill="1" applyAlignment="1">
      <alignment horizontal="right"/>
    </xf>
    <xf numFmtId="0" fontId="0" fillId="4" borderId="0" xfId="0" applyFill="1"/>
    <xf numFmtId="3" fontId="5" fillId="3" borderId="0" xfId="0" applyNumberFormat="1" applyFont="1" applyFill="1"/>
    <xf numFmtId="0" fontId="0" fillId="3" borderId="0" xfId="0" applyFill="1" applyProtection="1">
      <protection locked="0"/>
    </xf>
    <xf numFmtId="0" fontId="6" fillId="0" borderId="0" xfId="0" quotePrefix="1" applyFont="1" applyAlignment="1">
      <alignment horizontal="center"/>
    </xf>
    <xf numFmtId="3" fontId="5" fillId="0" borderId="0" xfId="0" applyNumberFormat="1" applyFont="1"/>
    <xf numFmtId="0" fontId="4" fillId="4" borderId="0" xfId="0" applyFont="1" applyFill="1" applyAlignment="1">
      <alignment vertical="center"/>
    </xf>
    <xf numFmtId="0" fontId="0" fillId="4" borderId="0" xfId="0" applyFill="1" applyAlignment="1">
      <alignment horizontal="right"/>
    </xf>
    <xf numFmtId="0" fontId="0" fillId="4" borderId="0" xfId="0" applyFill="1" applyProtection="1">
      <protection locked="0"/>
    </xf>
    <xf numFmtId="3" fontId="5" fillId="4" borderId="0" xfId="0" applyNumberFormat="1" applyFont="1" applyFill="1"/>
    <xf numFmtId="0" fontId="0" fillId="0" borderId="1" xfId="0" applyBorder="1"/>
    <xf numFmtId="9" fontId="7" fillId="0" borderId="0" xfId="2" applyFont="1"/>
    <xf numFmtId="0" fontId="8" fillId="0" borderId="0" xfId="0" applyFont="1"/>
    <xf numFmtId="9" fontId="0" fillId="0" borderId="0" xfId="0" applyNumberFormat="1"/>
    <xf numFmtId="0" fontId="0" fillId="0" borderId="0" xfId="0" applyAlignment="1">
      <alignment vertical="top"/>
    </xf>
    <xf numFmtId="0" fontId="9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2" fillId="0" borderId="0" xfId="1" applyAlignment="1">
      <alignment horizontal="left" vertical="center"/>
    </xf>
    <xf numFmtId="4" fontId="7" fillId="0" borderId="0" xfId="0" applyNumberFormat="1" applyFont="1"/>
    <xf numFmtId="14" fontId="0" fillId="2" borderId="0" xfId="0" applyNumberFormat="1" applyFill="1"/>
    <xf numFmtId="165" fontId="12" fillId="0" borderId="0" xfId="0" applyNumberFormat="1" applyFont="1" applyProtection="1">
      <protection locked="0"/>
    </xf>
    <xf numFmtId="165" fontId="13" fillId="0" borderId="0" xfId="0" applyNumberFormat="1" applyFont="1" applyProtection="1">
      <protection locked="0"/>
    </xf>
    <xf numFmtId="9" fontId="0" fillId="0" borderId="0" xfId="0" applyNumberFormat="1" applyAlignment="1">
      <alignment horizontal="right"/>
    </xf>
    <xf numFmtId="14" fontId="0" fillId="0" borderId="0" xfId="0" applyNumberFormat="1" applyAlignment="1">
      <alignment horizontal="left" vertical="center"/>
    </xf>
    <xf numFmtId="0" fontId="0" fillId="0" borderId="0" xfId="0" quotePrefix="1" applyAlignment="1">
      <alignment horizontal="right"/>
    </xf>
    <xf numFmtId="0" fontId="14" fillId="0" borderId="0" xfId="0" applyFont="1"/>
    <xf numFmtId="0" fontId="15" fillId="0" borderId="0" xfId="0" applyFont="1" applyAlignment="1">
      <alignment vertical="top"/>
    </xf>
    <xf numFmtId="165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vertical="center" wrapText="1"/>
    </xf>
    <xf numFmtId="166" fontId="0" fillId="3" borderId="0" xfId="0" applyNumberFormat="1" applyFill="1"/>
    <xf numFmtId="14" fontId="0" fillId="0" borderId="0" xfId="0" applyNumberFormat="1" applyAlignment="1">
      <alignment horizontal="left" vertical="center" wrapText="1"/>
    </xf>
  </cellXfs>
  <cellStyles count="3">
    <cellStyle name="Hiperłącze" xfId="1" builtinId="8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C10" lockText="1" noThreeD="1"/>
</file>

<file path=xl/ctrlProps/ctrlProp10.xml><?xml version="1.0" encoding="utf-8"?>
<formControlPr xmlns="http://schemas.microsoft.com/office/spreadsheetml/2009/9/main" objectType="CheckBox" fmlaLink="$C$34" lockText="1" noThreeD="1"/>
</file>

<file path=xl/ctrlProps/ctrlProp11.xml><?xml version="1.0" encoding="utf-8"?>
<formControlPr xmlns="http://schemas.microsoft.com/office/spreadsheetml/2009/9/main" objectType="CheckBox" checked="Checked" fmlaLink="$K$34" lockText="1" noThreeD="1"/>
</file>

<file path=xl/ctrlProps/ctrlProp12.xml><?xml version="1.0" encoding="utf-8"?>
<formControlPr xmlns="http://schemas.microsoft.com/office/spreadsheetml/2009/9/main" objectType="CheckBox" checked="Checked" fmlaLink="$R$34" lockText="1" noThreeD="1"/>
</file>

<file path=xl/ctrlProps/ctrlProp13.xml><?xml version="1.0" encoding="utf-8"?>
<formControlPr xmlns="http://schemas.microsoft.com/office/spreadsheetml/2009/9/main" objectType="CheckBox" fmlaLink="$C$42" lockText="1" noThreeD="1"/>
</file>

<file path=xl/ctrlProps/ctrlProp14.xml><?xml version="1.0" encoding="utf-8"?>
<formControlPr xmlns="http://schemas.microsoft.com/office/spreadsheetml/2009/9/main" objectType="Drop" dropStyle="combo" dx="22" fmlaLink="$G$40" fmlaRange="Cennik!$C$49:$C$51" noThreeD="1" sel="1" val="0"/>
</file>

<file path=xl/ctrlProps/ctrlProp15.xml><?xml version="1.0" encoding="utf-8"?>
<formControlPr xmlns="http://schemas.microsoft.com/office/spreadsheetml/2009/9/main" objectType="CheckBox" fmlaLink="C10" lockText="1" noThreeD="1"/>
</file>

<file path=xl/ctrlProps/ctrlProp16.xml><?xml version="1.0" encoding="utf-8"?>
<formControlPr xmlns="http://schemas.microsoft.com/office/spreadsheetml/2009/9/main" objectType="CheckBox" checked="Checked" fmlaLink="K10" lockText="1" noThreeD="1"/>
</file>

<file path=xl/ctrlProps/ctrlProp17.xml><?xml version="1.0" encoding="utf-8"?>
<formControlPr xmlns="http://schemas.microsoft.com/office/spreadsheetml/2009/9/main" objectType="CheckBox" checked="Checked" fmlaLink="R10" lockText="1" noThreeD="1"/>
</file>

<file path=xl/ctrlProps/ctrlProp18.xml><?xml version="1.0" encoding="utf-8"?>
<formControlPr xmlns="http://schemas.microsoft.com/office/spreadsheetml/2009/9/main" objectType="CheckBox" fmlaLink="$C$18" lockText="1" noThreeD="1"/>
</file>

<file path=xl/ctrlProps/ctrlProp19.xml><?xml version="1.0" encoding="utf-8"?>
<formControlPr xmlns="http://schemas.microsoft.com/office/spreadsheetml/2009/9/main" objectType="CheckBox" checked="Checked" fmlaLink="$K$18" lockText="1" noThreeD="1"/>
</file>

<file path=xl/ctrlProps/ctrlProp2.xml><?xml version="1.0" encoding="utf-8"?>
<formControlPr xmlns="http://schemas.microsoft.com/office/spreadsheetml/2009/9/main" objectType="CheckBox" checked="Checked" fmlaLink="K10" lockText="1" noThreeD="1"/>
</file>

<file path=xl/ctrlProps/ctrlProp20.xml><?xml version="1.0" encoding="utf-8"?>
<formControlPr xmlns="http://schemas.microsoft.com/office/spreadsheetml/2009/9/main" objectType="CheckBox" checked="Checked" fmlaLink="$R$18" lockText="1" noThreeD="1"/>
</file>

<file path=xl/ctrlProps/ctrlProp21.xml><?xml version="1.0" encoding="utf-8"?>
<formControlPr xmlns="http://schemas.microsoft.com/office/spreadsheetml/2009/9/main" objectType="CheckBox" fmlaLink="$C$26" lockText="1" noThreeD="1"/>
</file>

<file path=xl/ctrlProps/ctrlProp22.xml><?xml version="1.0" encoding="utf-8"?>
<formControlPr xmlns="http://schemas.microsoft.com/office/spreadsheetml/2009/9/main" objectType="CheckBox" checked="Checked" fmlaLink="$K$26" lockText="1" noThreeD="1"/>
</file>

<file path=xl/ctrlProps/ctrlProp23.xml><?xml version="1.0" encoding="utf-8"?>
<formControlPr xmlns="http://schemas.microsoft.com/office/spreadsheetml/2009/9/main" objectType="CheckBox" checked="Checked" fmlaLink="$R$26" lockText="1" noThreeD="1"/>
</file>

<file path=xl/ctrlProps/ctrlProp24.xml><?xml version="1.0" encoding="utf-8"?>
<formControlPr xmlns="http://schemas.microsoft.com/office/spreadsheetml/2009/9/main" objectType="CheckBox" fmlaLink="$C$34" lockText="1" noThreeD="1"/>
</file>

<file path=xl/ctrlProps/ctrlProp25.xml><?xml version="1.0" encoding="utf-8"?>
<formControlPr xmlns="http://schemas.microsoft.com/office/spreadsheetml/2009/9/main" objectType="CheckBox" checked="Checked" fmlaLink="$K$34" lockText="1" noThreeD="1"/>
</file>

<file path=xl/ctrlProps/ctrlProp26.xml><?xml version="1.0" encoding="utf-8"?>
<formControlPr xmlns="http://schemas.microsoft.com/office/spreadsheetml/2009/9/main" objectType="CheckBox" checked="Checked" fmlaLink="$R$34" lockText="1" noThreeD="1"/>
</file>

<file path=xl/ctrlProps/ctrlProp27.xml><?xml version="1.0" encoding="utf-8"?>
<formControlPr xmlns="http://schemas.microsoft.com/office/spreadsheetml/2009/9/main" objectType="CheckBox" fmlaLink="$C$42" lockText="1" noThreeD="1"/>
</file>

<file path=xl/ctrlProps/ctrlProp28.xml><?xml version="1.0" encoding="utf-8"?>
<formControlPr xmlns="http://schemas.microsoft.com/office/spreadsheetml/2009/9/main" objectType="Drop" dropStyle="combo" dx="22" fmlaLink="$G$40" fmlaRange="Cennik!$C$49:$C$51" noThreeD="1" sel="2" val="0"/>
</file>

<file path=xl/ctrlProps/ctrlProp3.xml><?xml version="1.0" encoding="utf-8"?>
<formControlPr xmlns="http://schemas.microsoft.com/office/spreadsheetml/2009/9/main" objectType="CheckBox" checked="Checked" fmlaLink="R10" lockText="1" noThreeD="1"/>
</file>

<file path=xl/ctrlProps/ctrlProp4.xml><?xml version="1.0" encoding="utf-8"?>
<formControlPr xmlns="http://schemas.microsoft.com/office/spreadsheetml/2009/9/main" objectType="CheckBox" fmlaLink="$C$18" lockText="1" noThreeD="1"/>
</file>

<file path=xl/ctrlProps/ctrlProp5.xml><?xml version="1.0" encoding="utf-8"?>
<formControlPr xmlns="http://schemas.microsoft.com/office/spreadsheetml/2009/9/main" objectType="CheckBox" checked="Checked" fmlaLink="$K$18" lockText="1" noThreeD="1"/>
</file>

<file path=xl/ctrlProps/ctrlProp6.xml><?xml version="1.0" encoding="utf-8"?>
<formControlPr xmlns="http://schemas.microsoft.com/office/spreadsheetml/2009/9/main" objectType="CheckBox" checked="Checked" fmlaLink="$R$18" lockText="1" noThreeD="1"/>
</file>

<file path=xl/ctrlProps/ctrlProp7.xml><?xml version="1.0" encoding="utf-8"?>
<formControlPr xmlns="http://schemas.microsoft.com/office/spreadsheetml/2009/9/main" objectType="CheckBox" checked="Checked" fmlaLink="$C$26" lockText="1" noThreeD="1"/>
</file>

<file path=xl/ctrlProps/ctrlProp8.xml><?xml version="1.0" encoding="utf-8"?>
<formControlPr xmlns="http://schemas.microsoft.com/office/spreadsheetml/2009/9/main" objectType="CheckBox" checked="Checked" fmlaLink="$K$26" lockText="1" noThreeD="1"/>
</file>

<file path=xl/ctrlProps/ctrlProp9.xml><?xml version="1.0" encoding="utf-8"?>
<formControlPr xmlns="http://schemas.microsoft.com/office/spreadsheetml/2009/9/main" objectType="CheckBox" checked="Checked" fmlaLink="$R$26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biuro@zigzak.eu?subject=Wycena%20e-sprawozda&#324;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mailto:biuro@zigzak.eu?subject=Wycena%20e-sprawozda&#324;" TargetMode="External"/><Relationship Id="rId2" Type="http://schemas.openxmlformats.org/officeDocument/2006/relationships/image" Target="../media/image1.png"/><Relationship Id="rId1" Type="http://schemas.openxmlformats.org/officeDocument/2006/relationships/hyperlink" Target="mailto:biuro@zigzak.eu?subject=Wycena%20JP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123825</xdr:colOff>
      <xdr:row>13</xdr:row>
      <xdr:rowOff>47625</xdr:rowOff>
    </xdr:from>
    <xdr:ext cx="2459831" cy="297656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683919" y="2726531"/>
          <a:ext cx="2459831" cy="2976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sprawozdań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0</xdr:rowOff>
        </xdr:from>
        <xdr:to>
          <xdr:col>3</xdr:col>
          <xdr:colOff>419100</xdr:colOff>
          <xdr:row>11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19050</xdr:colOff>
      <xdr:row>5</xdr:row>
      <xdr:rowOff>16670</xdr:rowOff>
    </xdr:from>
    <xdr:ext cx="2112168" cy="369335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6269" y="1397795"/>
          <a:ext cx="2112168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Jednostka</a:t>
          </a:r>
          <a:r>
            <a:rPr lang="pl-PL" sz="1600" b="1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Mikro</a:t>
          </a:r>
          <a:endParaRPr lang="pl-PL" sz="1600" b="1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0</xdr:rowOff>
        </xdr:from>
        <xdr:to>
          <xdr:col>11</xdr:col>
          <xdr:colOff>419100</xdr:colOff>
          <xdr:row>11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21430</xdr:colOff>
      <xdr:row>6</xdr:row>
      <xdr:rowOff>130968</xdr:rowOff>
    </xdr:from>
    <xdr:ext cx="2190750" cy="257176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28649" y="1702593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123825</xdr:colOff>
      <xdr:row>5</xdr:row>
      <xdr:rowOff>47625</xdr:rowOff>
    </xdr:from>
    <xdr:ext cx="2459831" cy="297656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683919" y="1428750"/>
          <a:ext cx="2459831" cy="2976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sprawozdań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9</xdr:row>
          <xdr:rowOff>0</xdr:rowOff>
        </xdr:from>
        <xdr:to>
          <xdr:col>18</xdr:col>
          <xdr:colOff>419100</xdr:colOff>
          <xdr:row>11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123825</xdr:colOff>
      <xdr:row>5</xdr:row>
      <xdr:rowOff>47625</xdr:rowOff>
    </xdr:from>
    <xdr:ext cx="1924050" cy="257176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934075" y="733425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6</xdr:row>
      <xdr:rowOff>123824</xdr:rowOff>
    </xdr:from>
    <xdr:ext cx="2505075" cy="447675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29225" y="1000124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Dodatkowy przycisk: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plik sprawozdania]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6</xdr:row>
      <xdr:rowOff>142874</xdr:rowOff>
    </xdr:from>
    <xdr:ext cx="2505075" cy="457201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543925" y="1019174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Abonament na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0</xdr:rowOff>
        </xdr:from>
        <xdr:to>
          <xdr:col>3</xdr:col>
          <xdr:colOff>419100</xdr:colOff>
          <xdr:row>19</xdr:row>
          <xdr:rowOff>28575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0</xdr:rowOff>
        </xdr:from>
        <xdr:to>
          <xdr:col>11</xdr:col>
          <xdr:colOff>419100</xdr:colOff>
          <xdr:row>19</xdr:row>
          <xdr:rowOff>28575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17</xdr:row>
          <xdr:rowOff>0</xdr:rowOff>
        </xdr:from>
        <xdr:to>
          <xdr:col>18</xdr:col>
          <xdr:colOff>419100</xdr:colOff>
          <xdr:row>19</xdr:row>
          <xdr:rowOff>28575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0</xdr:rowOff>
        </xdr:from>
        <xdr:to>
          <xdr:col>3</xdr:col>
          <xdr:colOff>419100</xdr:colOff>
          <xdr:row>27</xdr:row>
          <xdr:rowOff>28575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0</xdr:rowOff>
        </xdr:from>
        <xdr:to>
          <xdr:col>11</xdr:col>
          <xdr:colOff>419100</xdr:colOff>
          <xdr:row>27</xdr:row>
          <xdr:rowOff>28575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25</xdr:row>
          <xdr:rowOff>0</xdr:rowOff>
        </xdr:from>
        <xdr:to>
          <xdr:col>18</xdr:col>
          <xdr:colOff>419100</xdr:colOff>
          <xdr:row>27</xdr:row>
          <xdr:rowOff>28575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33</xdr:row>
          <xdr:rowOff>0</xdr:rowOff>
        </xdr:from>
        <xdr:to>
          <xdr:col>3</xdr:col>
          <xdr:colOff>419100</xdr:colOff>
          <xdr:row>35</xdr:row>
          <xdr:rowOff>28575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0</xdr:rowOff>
        </xdr:from>
        <xdr:to>
          <xdr:col>11</xdr:col>
          <xdr:colOff>419100</xdr:colOff>
          <xdr:row>35</xdr:row>
          <xdr:rowOff>28575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33</xdr:row>
          <xdr:rowOff>0</xdr:rowOff>
        </xdr:from>
        <xdr:to>
          <xdr:col>18</xdr:col>
          <xdr:colOff>419100</xdr:colOff>
          <xdr:row>35</xdr:row>
          <xdr:rowOff>28575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41</xdr:row>
          <xdr:rowOff>0</xdr:rowOff>
        </xdr:from>
        <xdr:to>
          <xdr:col>3</xdr:col>
          <xdr:colOff>419100</xdr:colOff>
          <xdr:row>43</xdr:row>
          <xdr:rowOff>9525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19050</xdr:colOff>
      <xdr:row>36</xdr:row>
      <xdr:rowOff>28575</xdr:rowOff>
    </xdr:from>
    <xdr:ext cx="1266825" cy="369335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229285" y="6628840"/>
          <a:ext cx="1266825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Wsparcie</a:t>
          </a:r>
        </a:p>
      </xdr:txBody>
    </xdr:sp>
    <xdr:clientData/>
  </xdr:oneCellAnchor>
  <xdr:oneCellAnchor>
    <xdr:from>
      <xdr:col>4</xdr:col>
      <xdr:colOff>152400</xdr:colOff>
      <xdr:row>37</xdr:row>
      <xdr:rowOff>47625</xdr:rowOff>
    </xdr:from>
    <xdr:ext cx="2190750" cy="257176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2572871" y="6715125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techniczne</a:t>
          </a:r>
        </a:p>
      </xdr:txBody>
    </xdr:sp>
    <xdr:clientData/>
  </xdr:oneCellAnchor>
  <xdr:oneCellAnchor>
    <xdr:from>
      <xdr:col>8</xdr:col>
      <xdr:colOff>314324</xdr:colOff>
      <xdr:row>37</xdr:row>
      <xdr:rowOff>179294</xdr:rowOff>
    </xdr:from>
    <xdr:ext cx="2845734" cy="694765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5009589" y="7384676"/>
          <a:ext cx="2845734" cy="6947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Pakiet godzin wsparcia technicznego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Zwykłe zgłoszenia: wysyłane na adres </a:t>
          </a:r>
          <a:r>
            <a:rPr lang="pl-PL" sz="900" b="1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pomoc@zigzak.eu;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Pomoc zdalna w przypadku zgłoszeń krytycznych;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twoCellAnchor>
    <xdr:from>
      <xdr:col>20</xdr:col>
      <xdr:colOff>585106</xdr:colOff>
      <xdr:row>0</xdr:row>
      <xdr:rowOff>163283</xdr:rowOff>
    </xdr:from>
    <xdr:to>
      <xdr:col>23</xdr:col>
      <xdr:colOff>367392</xdr:colOff>
      <xdr:row>2</xdr:row>
      <xdr:rowOff>217714</xdr:rowOff>
    </xdr:to>
    <xdr:sp macro="" textlink="">
      <xdr:nvSpPr>
        <xdr:cNvPr id="78" name="pole tekstowe 7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259785" y="163283"/>
          <a:ext cx="1605643" cy="6531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ZigZak Witold Jaworski</a:t>
          </a:r>
          <a:endParaRPr lang="pl-PL">
            <a:effectLst/>
          </a:endParaRPr>
        </a:p>
        <a:p>
          <a:r>
            <a:rPr lang="pl-PL" sz="1100"/>
            <a:t>e-mail: </a:t>
          </a:r>
          <a:r>
            <a:rPr lang="pl-PL" sz="1100" b="1">
              <a:solidFill>
                <a:schemeClr val="accent1">
                  <a:lumMod val="50000"/>
                </a:schemeClr>
              </a:solidFill>
            </a:rPr>
            <a:t>biuro@zigzak.eu</a:t>
          </a:r>
        </a:p>
        <a:p>
          <a:r>
            <a:rPr lang="pl-PL" sz="1100"/>
            <a:t>tel: +48 601 554 814</a:t>
          </a:r>
        </a:p>
      </xdr:txBody>
    </xdr:sp>
    <xdr:clientData/>
  </xdr:twoCellAnchor>
  <xdr:twoCellAnchor editAs="oneCell">
    <xdr:from>
      <xdr:col>23</xdr:col>
      <xdr:colOff>514350</xdr:colOff>
      <xdr:row>0</xdr:row>
      <xdr:rowOff>38100</xdr:rowOff>
    </xdr:from>
    <xdr:to>
      <xdr:col>24</xdr:col>
      <xdr:colOff>285750</xdr:colOff>
      <xdr:row>1</xdr:row>
      <xdr:rowOff>180975</xdr:rowOff>
    </xdr:to>
    <xdr:pic>
      <xdr:nvPicPr>
        <xdr:cNvPr id="3181" name="Obraz 76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38100"/>
          <a:ext cx="7524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39</xdr:row>
          <xdr:rowOff>0</xdr:rowOff>
        </xdr:from>
        <xdr:to>
          <xdr:col>7</xdr:col>
          <xdr:colOff>142875</xdr:colOff>
          <xdr:row>40</xdr:row>
          <xdr:rowOff>28575</xdr:rowOff>
        </xdr:to>
        <xdr:sp macro="" textlink="">
          <xdr:nvSpPr>
            <xdr:cNvPr id="3397" name="Drop Down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19050</xdr:colOff>
      <xdr:row>13</xdr:row>
      <xdr:rowOff>16670</xdr:rowOff>
    </xdr:from>
    <xdr:ext cx="2112168" cy="369335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626269" y="1397795"/>
          <a:ext cx="2112168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Jednostka</a:t>
          </a:r>
          <a:r>
            <a:rPr lang="pl-PL" sz="1600" b="1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Mała</a:t>
          </a:r>
          <a:endParaRPr lang="pl-PL" sz="1600" b="1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21430</xdr:colOff>
      <xdr:row>14</xdr:row>
      <xdr:rowOff>130968</xdr:rowOff>
    </xdr:from>
    <xdr:ext cx="2190750" cy="257176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628649" y="1702593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13</xdr:row>
      <xdr:rowOff>47625</xdr:rowOff>
    </xdr:from>
    <xdr:ext cx="1924050" cy="257176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7993856" y="1428750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14</xdr:row>
      <xdr:rowOff>123824</xdr:rowOff>
    </xdr:from>
    <xdr:ext cx="2505075" cy="447675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4683919" y="1695449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Dodatkowy przycisk: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plik sprawozdania]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14</xdr:row>
      <xdr:rowOff>142874</xdr:rowOff>
    </xdr:from>
    <xdr:ext cx="2505075" cy="457201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7993856" y="1714499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Abonament na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19050</xdr:colOff>
      <xdr:row>21</xdr:row>
      <xdr:rowOff>16670</xdr:rowOff>
    </xdr:from>
    <xdr:ext cx="2112168" cy="369335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626269" y="1397795"/>
          <a:ext cx="2112168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Jednostka</a:t>
          </a:r>
          <a:r>
            <a:rPr lang="pl-PL" sz="1600" b="1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Inna</a:t>
          </a:r>
          <a:endParaRPr lang="pl-PL" sz="1600" b="1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21430</xdr:colOff>
      <xdr:row>22</xdr:row>
      <xdr:rowOff>130968</xdr:rowOff>
    </xdr:from>
    <xdr:ext cx="2190750" cy="257176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628649" y="1702593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21</xdr:row>
      <xdr:rowOff>47625</xdr:rowOff>
    </xdr:from>
    <xdr:ext cx="1924050" cy="257176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7993856" y="1428750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22</xdr:row>
      <xdr:rowOff>123824</xdr:rowOff>
    </xdr:from>
    <xdr:ext cx="2505075" cy="447675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4683919" y="1695449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Dodatkowy przycisk: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plik sprawozdania]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22</xdr:row>
      <xdr:rowOff>142874</xdr:rowOff>
    </xdr:from>
    <xdr:ext cx="2505075" cy="457201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7993856" y="1714499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Abonament na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19050</xdr:colOff>
      <xdr:row>29</xdr:row>
      <xdr:rowOff>16670</xdr:rowOff>
    </xdr:from>
    <xdr:ext cx="3517106" cy="369335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26269" y="5291139"/>
          <a:ext cx="3517106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Skonsolidowana Jednostka</a:t>
          </a:r>
          <a:r>
            <a:rPr lang="pl-PL" sz="1600" b="1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Inna</a:t>
          </a:r>
          <a:endParaRPr lang="pl-PL" sz="1600" b="1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21430</xdr:colOff>
      <xdr:row>30</xdr:row>
      <xdr:rowOff>130968</xdr:rowOff>
    </xdr:from>
    <xdr:ext cx="2190750" cy="257176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28649" y="4298156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29</xdr:row>
      <xdr:rowOff>47625</xdr:rowOff>
    </xdr:from>
    <xdr:ext cx="1924050" cy="257176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7993856" y="4024313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30</xdr:row>
      <xdr:rowOff>123824</xdr:rowOff>
    </xdr:from>
    <xdr:ext cx="2505075" cy="447675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4683919" y="4291012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Dodatkowy przycisk: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plik sprawozdania]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30</xdr:row>
      <xdr:rowOff>142874</xdr:rowOff>
    </xdr:from>
    <xdr:ext cx="2505075" cy="457201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7993856" y="4310062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Abonament na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123825</xdr:colOff>
      <xdr:row>21</xdr:row>
      <xdr:rowOff>83343</xdr:rowOff>
    </xdr:from>
    <xdr:ext cx="2459831" cy="297656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683919" y="4060031"/>
          <a:ext cx="2459831" cy="2976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sprawozdań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123825</xdr:colOff>
      <xdr:row>29</xdr:row>
      <xdr:rowOff>83344</xdr:rowOff>
    </xdr:from>
    <xdr:ext cx="2459831" cy="297656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683919" y="5357813"/>
          <a:ext cx="2459831" cy="2976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sprawozdań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36</xdr:row>
      <xdr:rowOff>28575</xdr:rowOff>
    </xdr:from>
    <xdr:ext cx="1266825" cy="369335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628650" y="7791450"/>
          <a:ext cx="1266825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Wsparcie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0</xdr:rowOff>
        </xdr:from>
        <xdr:to>
          <xdr:col>3</xdr:col>
          <xdr:colOff>419100</xdr:colOff>
          <xdr:row>11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0</xdr:rowOff>
        </xdr:from>
        <xdr:to>
          <xdr:col>11</xdr:col>
          <xdr:colOff>419100</xdr:colOff>
          <xdr:row>11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9</xdr:row>
          <xdr:rowOff>0</xdr:rowOff>
        </xdr:from>
        <xdr:to>
          <xdr:col>18</xdr:col>
          <xdr:colOff>419100</xdr:colOff>
          <xdr:row>11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0</xdr:rowOff>
        </xdr:from>
        <xdr:to>
          <xdr:col>3</xdr:col>
          <xdr:colOff>419100</xdr:colOff>
          <xdr:row>19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0</xdr:rowOff>
        </xdr:from>
        <xdr:to>
          <xdr:col>11</xdr:col>
          <xdr:colOff>419100</xdr:colOff>
          <xdr:row>19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17</xdr:row>
          <xdr:rowOff>0</xdr:rowOff>
        </xdr:from>
        <xdr:to>
          <xdr:col>18</xdr:col>
          <xdr:colOff>419100</xdr:colOff>
          <xdr:row>19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0</xdr:rowOff>
        </xdr:from>
        <xdr:to>
          <xdr:col>3</xdr:col>
          <xdr:colOff>419100</xdr:colOff>
          <xdr:row>27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0</xdr:rowOff>
        </xdr:from>
        <xdr:to>
          <xdr:col>11</xdr:col>
          <xdr:colOff>419100</xdr:colOff>
          <xdr:row>27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25</xdr:row>
          <xdr:rowOff>0</xdr:rowOff>
        </xdr:from>
        <xdr:to>
          <xdr:col>18</xdr:col>
          <xdr:colOff>419100</xdr:colOff>
          <xdr:row>27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33</xdr:row>
          <xdr:rowOff>0</xdr:rowOff>
        </xdr:from>
        <xdr:to>
          <xdr:col>3</xdr:col>
          <xdr:colOff>419100</xdr:colOff>
          <xdr:row>35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0</xdr:rowOff>
        </xdr:from>
        <xdr:to>
          <xdr:col>11</xdr:col>
          <xdr:colOff>419100</xdr:colOff>
          <xdr:row>35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33</xdr:row>
          <xdr:rowOff>0</xdr:rowOff>
        </xdr:from>
        <xdr:to>
          <xdr:col>18</xdr:col>
          <xdr:colOff>419100</xdr:colOff>
          <xdr:row>35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41</xdr:row>
          <xdr:rowOff>0</xdr:rowOff>
        </xdr:from>
        <xdr:to>
          <xdr:col>3</xdr:col>
          <xdr:colOff>419100</xdr:colOff>
          <xdr:row>43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37</xdr:row>
      <xdr:rowOff>47625</xdr:rowOff>
    </xdr:from>
    <xdr:ext cx="2190750" cy="257176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981200" y="7877175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techniczne</a:t>
          </a:r>
        </a:p>
      </xdr:txBody>
    </xdr:sp>
    <xdr:clientData/>
  </xdr:oneCellAnchor>
  <xdr:oneCellAnchor>
    <xdr:from>
      <xdr:col>8</xdr:col>
      <xdr:colOff>314324</xdr:colOff>
      <xdr:row>37</xdr:row>
      <xdr:rowOff>179294</xdr:rowOff>
    </xdr:from>
    <xdr:ext cx="2845734" cy="694765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4429124" y="8008844"/>
          <a:ext cx="2845734" cy="6947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Pakiet godzin wsparcia technicznego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Zwykłe zgłoszenia: wysyłane na adres </a:t>
          </a:r>
          <a:r>
            <a:rPr lang="pl-PL" sz="900" b="1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pomoc@zigzak.eu;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Pomoc zdalna w przypadku zgłoszeń krytycznych;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twoCellAnchor>
    <xdr:from>
      <xdr:col>20</xdr:col>
      <xdr:colOff>585106</xdr:colOff>
      <xdr:row>0</xdr:row>
      <xdr:rowOff>163283</xdr:rowOff>
    </xdr:from>
    <xdr:to>
      <xdr:col>23</xdr:col>
      <xdr:colOff>367392</xdr:colOff>
      <xdr:row>2</xdr:row>
      <xdr:rowOff>217714</xdr:rowOff>
    </xdr:to>
    <xdr:sp macro="" textlink="">
      <xdr:nvSpPr>
        <xdr:cNvPr id="51" name="pole tekstowe 5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0224406" y="163283"/>
          <a:ext cx="1601561" cy="6545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ZigZak Witold Jaworski</a:t>
          </a:r>
          <a:endParaRPr lang="pl-PL">
            <a:effectLst/>
          </a:endParaRPr>
        </a:p>
        <a:p>
          <a:r>
            <a:rPr lang="pl-PL" sz="1100"/>
            <a:t>e-mail: </a:t>
          </a:r>
          <a:r>
            <a:rPr lang="pl-PL" sz="1100" b="1">
              <a:solidFill>
                <a:schemeClr val="accent1">
                  <a:lumMod val="50000"/>
                </a:schemeClr>
              </a:solidFill>
            </a:rPr>
            <a:t>biuro@zigzak.eu</a:t>
          </a:r>
        </a:p>
        <a:p>
          <a:r>
            <a:rPr lang="pl-PL" sz="1100"/>
            <a:t>tel: +48 601 554 814</a:t>
          </a:r>
        </a:p>
      </xdr:txBody>
    </xdr:sp>
    <xdr:clientData/>
  </xdr:twoCellAnchor>
  <xdr:twoCellAnchor editAs="oneCell">
    <xdr:from>
      <xdr:col>23</xdr:col>
      <xdr:colOff>514350</xdr:colOff>
      <xdr:row>0</xdr:row>
      <xdr:rowOff>38100</xdr:rowOff>
    </xdr:from>
    <xdr:to>
      <xdr:col>24</xdr:col>
      <xdr:colOff>285750</xdr:colOff>
      <xdr:row>1</xdr:row>
      <xdr:rowOff>180975</xdr:rowOff>
    </xdr:to>
    <xdr:pic>
      <xdr:nvPicPr>
        <xdr:cNvPr id="4184" name="Obraz 51">
          <a:extLst>
            <a:ext uri="{FF2B5EF4-FFF2-40B4-BE49-F238E27FC236}">
              <a16:creationId xmlns:a16="http://schemas.microsoft.com/office/drawing/2014/main" id="{00000000-0008-0000-0100-000058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38100"/>
          <a:ext cx="7524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38</xdr:row>
          <xdr:rowOff>180975</xdr:rowOff>
        </xdr:from>
        <xdr:to>
          <xdr:col>7</xdr:col>
          <xdr:colOff>123825</xdr:colOff>
          <xdr:row>40</xdr:row>
          <xdr:rowOff>19050</xdr:rowOff>
        </xdr:to>
        <xdr:sp macro="" textlink="">
          <xdr:nvSpPr>
            <xdr:cNvPr id="4364" name="Drop Down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1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242886</xdr:colOff>
      <xdr:row>47</xdr:row>
      <xdr:rowOff>84043</xdr:rowOff>
    </xdr:from>
    <xdr:ext cx="5448301" cy="832737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242886" y="10013856"/>
          <a:ext cx="5448301" cy="832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180000" indent="-360000"/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[1]: Ta wersja skoroszytu dla "Jednostka Mała" pozwala także generować raporty dla "Jednostek Mikro"</a:t>
          </a:r>
        </a:p>
        <a:p>
          <a:pPr marL="180000" indent="-360000"/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[2]: Ta wersja skoroszytu dla "Jednostka Inna" pozwala także generować raporty dla "Jednostek Małych" i "Jednostek Mikro"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twoCellAnchor>
    <xdr:from>
      <xdr:col>20</xdr:col>
      <xdr:colOff>585106</xdr:colOff>
      <xdr:row>0</xdr:row>
      <xdr:rowOff>163283</xdr:rowOff>
    </xdr:from>
    <xdr:to>
      <xdr:col>23</xdr:col>
      <xdr:colOff>367392</xdr:colOff>
      <xdr:row>2</xdr:row>
      <xdr:rowOff>217714</xdr:rowOff>
    </xdr:to>
    <xdr:sp macro="" textlink="">
      <xdr:nvSpPr>
        <xdr:cNvPr id="62" name="pole tekstowe 6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300606" y="163283"/>
          <a:ext cx="1601561" cy="10069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ZigZak Witold Jaworski</a:t>
          </a:r>
          <a:endParaRPr lang="pl-PL">
            <a:effectLst/>
          </a:endParaRPr>
        </a:p>
        <a:p>
          <a:r>
            <a:rPr lang="pl-PL" sz="1100"/>
            <a:t>e-mail: </a:t>
          </a:r>
          <a:r>
            <a:rPr lang="pl-PL" sz="1100" b="1">
              <a:solidFill>
                <a:schemeClr val="accent1">
                  <a:lumMod val="50000"/>
                </a:schemeClr>
              </a:solidFill>
            </a:rPr>
            <a:t>biuro@zigzak.eu</a:t>
          </a:r>
        </a:p>
        <a:p>
          <a:r>
            <a:rPr lang="pl-PL" sz="1100"/>
            <a:t>tel: +48 601 554 814</a:t>
          </a:r>
        </a:p>
      </xdr:txBody>
    </xdr:sp>
    <xdr:clientData/>
  </xdr:twoCellAnchor>
  <xdr:twoCellAnchor editAs="oneCell">
    <xdr:from>
      <xdr:col>23</xdr:col>
      <xdr:colOff>514350</xdr:colOff>
      <xdr:row>0</xdr:row>
      <xdr:rowOff>38100</xdr:rowOff>
    </xdr:from>
    <xdr:to>
      <xdr:col>24</xdr:col>
      <xdr:colOff>285750</xdr:colOff>
      <xdr:row>1</xdr:row>
      <xdr:rowOff>180975</xdr:rowOff>
    </xdr:to>
    <xdr:pic>
      <xdr:nvPicPr>
        <xdr:cNvPr id="63" name="Obraz 7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9125" y="38100"/>
          <a:ext cx="7524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19050</xdr:colOff>
      <xdr:row>5</xdr:row>
      <xdr:rowOff>16670</xdr:rowOff>
    </xdr:from>
    <xdr:ext cx="2112168" cy="369335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628650" y="1388270"/>
          <a:ext cx="2112168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Jednostka</a:t>
          </a:r>
          <a:r>
            <a:rPr lang="pl-PL" sz="1600" b="1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Mikro</a:t>
          </a:r>
          <a:endParaRPr lang="pl-PL" sz="1600" b="1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21430</xdr:colOff>
      <xdr:row>6</xdr:row>
      <xdr:rowOff>130968</xdr:rowOff>
    </xdr:from>
    <xdr:ext cx="2190750" cy="257176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631030" y="1693068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123824</xdr:colOff>
      <xdr:row>5</xdr:row>
      <xdr:rowOff>47625</xdr:rowOff>
    </xdr:from>
    <xdr:ext cx="2442323" cy="266139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4673412" y="1414743"/>
          <a:ext cx="2442323" cy="2661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sprawozdań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5</xdr:row>
      <xdr:rowOff>47625</xdr:rowOff>
    </xdr:from>
    <xdr:ext cx="1924050" cy="257176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8010525" y="1419225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6</xdr:row>
      <xdr:rowOff>123824</xdr:rowOff>
    </xdr:from>
    <xdr:ext cx="2505075" cy="447675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4695825" y="1685924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Dodatkowy przycisk: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plik sprawozdania]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6</xdr:row>
      <xdr:rowOff>142874</xdr:rowOff>
    </xdr:from>
    <xdr:ext cx="2505075" cy="457201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8010525" y="1704974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Abonament na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19050</xdr:colOff>
      <xdr:row>13</xdr:row>
      <xdr:rowOff>16670</xdr:rowOff>
    </xdr:from>
    <xdr:ext cx="2112168" cy="369335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628650" y="2683670"/>
          <a:ext cx="2112168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Jednostka</a:t>
          </a:r>
          <a:r>
            <a:rPr lang="pl-PL" sz="1600" b="1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Mała</a:t>
          </a:r>
          <a:r>
            <a:rPr lang="pl-PL" sz="1600" b="1" baseline="3000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[1]</a:t>
          </a:r>
        </a:p>
      </xdr:txBody>
    </xdr:sp>
    <xdr:clientData/>
  </xdr:oneCellAnchor>
  <xdr:oneCellAnchor>
    <xdr:from>
      <xdr:col>1</xdr:col>
      <xdr:colOff>21430</xdr:colOff>
      <xdr:row>14</xdr:row>
      <xdr:rowOff>130968</xdr:rowOff>
    </xdr:from>
    <xdr:ext cx="2190750" cy="257176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631030" y="2988468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13</xdr:row>
      <xdr:rowOff>47625</xdr:rowOff>
    </xdr:from>
    <xdr:ext cx="1924050" cy="257176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8010525" y="2714625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14</xdr:row>
      <xdr:rowOff>123824</xdr:rowOff>
    </xdr:from>
    <xdr:ext cx="2505075" cy="447675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4695825" y="2981324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Dodatkowy przycisk: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plik sprawozdania]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14</xdr:row>
      <xdr:rowOff>142874</xdr:rowOff>
    </xdr:from>
    <xdr:ext cx="2505075" cy="457201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8010525" y="3000374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Abonament na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19050</xdr:colOff>
      <xdr:row>21</xdr:row>
      <xdr:rowOff>16670</xdr:rowOff>
    </xdr:from>
    <xdr:ext cx="2112168" cy="369335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628650" y="3979070"/>
          <a:ext cx="2112168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Jednostka</a:t>
          </a:r>
          <a:r>
            <a:rPr lang="pl-PL" sz="1600" b="1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Inna</a:t>
          </a:r>
          <a:r>
            <a:rPr lang="pl-PL" sz="1600" b="1" baseline="3000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[2]</a:t>
          </a:r>
        </a:p>
      </xdr:txBody>
    </xdr:sp>
    <xdr:clientData/>
  </xdr:oneCellAnchor>
  <xdr:oneCellAnchor>
    <xdr:from>
      <xdr:col>1</xdr:col>
      <xdr:colOff>21430</xdr:colOff>
      <xdr:row>22</xdr:row>
      <xdr:rowOff>130968</xdr:rowOff>
    </xdr:from>
    <xdr:ext cx="2190750" cy="257176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631030" y="4283868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21</xdr:row>
      <xdr:rowOff>47625</xdr:rowOff>
    </xdr:from>
    <xdr:ext cx="1924050" cy="257176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8010525" y="4010025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22</xdr:row>
      <xdr:rowOff>123824</xdr:rowOff>
    </xdr:from>
    <xdr:ext cx="2505075" cy="447675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4695825" y="4276724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Dodatkowy przycisk: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plik sprawozdania]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22</xdr:row>
      <xdr:rowOff>142874</xdr:rowOff>
    </xdr:from>
    <xdr:ext cx="2505075" cy="457201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8010525" y="4295774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Abonament na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19050</xdr:colOff>
      <xdr:row>29</xdr:row>
      <xdr:rowOff>16670</xdr:rowOff>
    </xdr:from>
    <xdr:ext cx="3517106" cy="369335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628650" y="5274470"/>
          <a:ext cx="3517106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Skonsolidowana Jednostka</a:t>
          </a:r>
          <a:r>
            <a:rPr lang="pl-PL" sz="1600" b="1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Inna</a:t>
          </a:r>
          <a:endParaRPr lang="pl-PL" sz="1600" b="1" baseline="3000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21430</xdr:colOff>
      <xdr:row>30</xdr:row>
      <xdr:rowOff>130968</xdr:rowOff>
    </xdr:from>
    <xdr:ext cx="2190750" cy="257176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631030" y="5579268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29</xdr:row>
      <xdr:rowOff>47625</xdr:rowOff>
    </xdr:from>
    <xdr:ext cx="1924050" cy="257176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8010525" y="5305425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30</xdr:row>
      <xdr:rowOff>123824</xdr:rowOff>
    </xdr:from>
    <xdr:ext cx="2505075" cy="447675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4695825" y="5572124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Dodatkowy przycisk: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plik sprawozdania]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30</xdr:row>
      <xdr:rowOff>142874</xdr:rowOff>
    </xdr:from>
    <xdr:ext cx="2505075" cy="457201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8010525" y="5591174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Abonament na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123824</xdr:colOff>
      <xdr:row>13</xdr:row>
      <xdr:rowOff>70037</xdr:rowOff>
    </xdr:from>
    <xdr:ext cx="2442323" cy="266139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4673412" y="2737037"/>
          <a:ext cx="2442323" cy="2661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sprawozdań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123824</xdr:colOff>
      <xdr:row>21</xdr:row>
      <xdr:rowOff>70038</xdr:rowOff>
    </xdr:from>
    <xdr:ext cx="2442323" cy="266139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4673412" y="4036920"/>
          <a:ext cx="2442323" cy="2661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sprawozdań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123824</xdr:colOff>
      <xdr:row>29</xdr:row>
      <xdr:rowOff>92449</xdr:rowOff>
    </xdr:from>
    <xdr:ext cx="2442323" cy="266139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4673412" y="5359214"/>
          <a:ext cx="2442323" cy="2661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sprawozdań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zigzak.eu/jpk/esf/oferta.pdf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omments" Target="../comments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6.xml"/><Relationship Id="rId1" Type="http://schemas.openxmlformats.org/officeDocument/2006/relationships/hyperlink" Target="http://zigzak.eu/jpk/esf/oferta.pdf" TargetMode="External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19" Type="http://schemas.openxmlformats.org/officeDocument/2006/relationships/comments" Target="../comments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AC49"/>
  <sheetViews>
    <sheetView showGridLines="0" tabSelected="1" zoomScale="80" zoomScaleNormal="80" workbookViewId="0">
      <selection activeCell="G40" sqref="G40"/>
    </sheetView>
  </sheetViews>
  <sheetFormatPr defaultRowHeight="15" x14ac:dyDescent="0.25"/>
  <cols>
    <col min="2" max="2" width="9.140625" customWidth="1"/>
    <col min="3" max="3" width="9.42578125" hidden="1" customWidth="1"/>
    <col min="7" max="7" width="13.7109375" customWidth="1"/>
    <col min="8" max="8" width="3.42578125" customWidth="1"/>
    <col min="9" max="9" width="5.7109375" customWidth="1"/>
    <col min="11" max="11" width="9.140625" hidden="1" customWidth="1"/>
    <col min="14" max="14" width="12.42578125" customWidth="1"/>
    <col min="15" max="15" width="4.140625" customWidth="1"/>
    <col min="16" max="16" width="5.7109375" customWidth="1"/>
    <col min="18" max="18" width="9.140625" hidden="1" customWidth="1"/>
    <col min="21" max="21" width="12.42578125" customWidth="1"/>
    <col min="22" max="22" width="3.85546875" customWidth="1"/>
    <col min="23" max="23" width="11" bestFit="1" customWidth="1"/>
    <col min="24" max="24" width="14.7109375" customWidth="1"/>
    <col min="25" max="25" width="5" customWidth="1"/>
    <col min="26" max="26" width="10.28515625" bestFit="1" customWidth="1"/>
    <col min="29" max="29" width="17.42578125" bestFit="1" customWidth="1"/>
  </cols>
  <sheetData>
    <row r="1" spans="2:29" ht="47.25" customHeight="1" x14ac:dyDescent="0.25">
      <c r="B1" s="27" t="s">
        <v>53</v>
      </c>
      <c r="C1" s="26"/>
      <c r="E1" s="28"/>
      <c r="Q1" s="25" t="str">
        <f>CHAR(10)&amp;"Cennik ważny:"</f>
        <v xml:space="preserve">
Cennik ważny:</v>
      </c>
      <c r="S1" s="43" t="str">
        <f>CHAR(10) &amp; "od " &amp; TEXT(Cennik!D1,"rrrr-MM-dd") &amp; CHAR(10) &amp;"do " &amp; TEXT(Cennik!D2,"rrrr-MM-dd")</f>
        <v xml:space="preserve">
od 2025-04-01
do 2025-06-30</v>
      </c>
      <c r="T1" s="43"/>
      <c r="U1" s="41"/>
      <c r="V1" s="23"/>
    </row>
    <row r="2" spans="2:29" ht="27.75" customHeight="1" x14ac:dyDescent="0.25">
      <c r="B2" s="38" t="str">
        <f ca="1">IF(Identyfikacja="To jest Excel","","UWAGA: ten arkusz trzeba otworzyć w Excelu! Obecnie NIE WYŚWIETLA POPRAWNYCH CEN!!!")</f>
        <v/>
      </c>
      <c r="C2" s="26"/>
      <c r="E2" s="28"/>
      <c r="S2" s="25"/>
      <c r="T2" s="35"/>
      <c r="U2" s="35"/>
      <c r="V2" s="23"/>
    </row>
    <row r="3" spans="2:29" ht="18.75" x14ac:dyDescent="0.3">
      <c r="B3" s="24" t="s">
        <v>52</v>
      </c>
    </row>
    <row r="4" spans="2:29" ht="9" customHeight="1" x14ac:dyDescent="0.25"/>
    <row r="5" spans="2:29" ht="5.25" customHeight="1" x14ac:dyDescent="0.25">
      <c r="B5" s="7"/>
      <c r="C5" s="7"/>
      <c r="D5" s="7"/>
      <c r="E5" s="7"/>
      <c r="F5" s="7"/>
      <c r="G5" s="7"/>
      <c r="H5" s="7"/>
      <c r="J5" s="7"/>
      <c r="K5" s="7"/>
      <c r="L5" s="7"/>
      <c r="M5" s="7"/>
      <c r="N5" s="7"/>
      <c r="O5" s="7"/>
      <c r="Q5" s="7"/>
      <c r="R5" s="7"/>
      <c r="S5" s="7"/>
      <c r="T5" s="7"/>
      <c r="U5" s="7"/>
      <c r="V5" s="7"/>
    </row>
    <row r="6" spans="2:29" ht="15" customHeight="1" x14ac:dyDescent="0.25">
      <c r="B6" s="7"/>
      <c r="C6" s="7"/>
      <c r="D6" s="8"/>
      <c r="E6" s="7"/>
      <c r="F6" s="8"/>
      <c r="G6" s="7"/>
      <c r="H6" s="7"/>
      <c r="J6" s="7"/>
      <c r="K6" s="7"/>
      <c r="L6" s="7"/>
      <c r="M6" s="8"/>
      <c r="N6" s="7"/>
      <c r="O6" s="7"/>
      <c r="Q6" s="7"/>
      <c r="R6" s="7"/>
      <c r="S6" s="7"/>
      <c r="T6" s="8"/>
      <c r="U6" s="7"/>
      <c r="V6" s="7"/>
      <c r="AC6" s="39"/>
    </row>
    <row r="7" spans="2:29" ht="15" customHeight="1" x14ac:dyDescent="0.25">
      <c r="B7" s="7"/>
      <c r="C7" s="7"/>
      <c r="D7" s="7"/>
      <c r="E7" s="8"/>
      <c r="F7" s="8"/>
      <c r="G7" s="7"/>
      <c r="H7" s="7"/>
      <c r="J7" s="7"/>
      <c r="K7" s="7"/>
      <c r="L7" s="8"/>
      <c r="M7" s="8"/>
      <c r="N7" s="7"/>
      <c r="O7" s="7"/>
      <c r="Q7" s="7"/>
      <c r="R7" s="7"/>
      <c r="S7" s="8"/>
      <c r="T7" s="8"/>
      <c r="U7" s="7"/>
      <c r="V7" s="7"/>
      <c r="X7" s="39"/>
    </row>
    <row r="8" spans="2:29" x14ac:dyDescent="0.25">
      <c r="B8" s="7"/>
      <c r="C8" s="7"/>
      <c r="D8" s="7"/>
      <c r="E8" s="7"/>
      <c r="F8" s="9"/>
      <c r="G8" s="42">
        <v>1</v>
      </c>
      <c r="H8" s="7"/>
      <c r="J8" s="7"/>
      <c r="K8" s="7"/>
      <c r="L8" s="7"/>
      <c r="M8" s="9"/>
      <c r="N8" s="7"/>
      <c r="O8" s="7"/>
      <c r="Q8" s="7"/>
      <c r="R8" s="7"/>
      <c r="S8" s="7"/>
      <c r="T8" s="9"/>
      <c r="U8" s="7"/>
      <c r="V8" s="7"/>
    </row>
    <row r="9" spans="2:29" ht="5.25" customHeight="1" x14ac:dyDescent="0.25">
      <c r="B9" s="7"/>
      <c r="C9" s="7"/>
      <c r="D9" s="7"/>
      <c r="E9" s="7"/>
      <c r="F9" s="7"/>
      <c r="G9" s="7"/>
      <c r="H9" s="7"/>
      <c r="J9" s="7"/>
      <c r="K9" s="7"/>
      <c r="L9" s="7"/>
      <c r="M9" s="7"/>
      <c r="N9" s="7"/>
      <c r="O9" s="7"/>
      <c r="Q9" s="7"/>
      <c r="R9" s="7"/>
      <c r="S9" s="7"/>
      <c r="T9" s="7"/>
      <c r="U9" s="7"/>
      <c r="V9" s="7"/>
    </row>
    <row r="10" spans="2:29" ht="25.5" customHeight="1" x14ac:dyDescent="0.45">
      <c r="B10" s="7"/>
      <c r="C10" s="12" t="b">
        <v>0</v>
      </c>
      <c r="D10" s="7"/>
      <c r="E10" s="7"/>
      <c r="F10" s="9" t="s">
        <v>23</v>
      </c>
      <c r="G10" s="11">
        <f>VLOOKUP(G8,Cennik!B8:F12,3,FALSE)*C10</f>
        <v>0</v>
      </c>
      <c r="H10" s="7" t="s">
        <v>24</v>
      </c>
      <c r="I10" s="13" t="s">
        <v>25</v>
      </c>
      <c r="J10" s="7"/>
      <c r="K10" s="12" t="b">
        <v>1</v>
      </c>
      <c r="L10" s="7"/>
      <c r="M10" s="9" t="s">
        <v>23</v>
      </c>
      <c r="N10" s="11">
        <f>VLOOKUP(G8,Cennik!B8:F12,4,FALSE)*K10*C10</f>
        <v>0</v>
      </c>
      <c r="O10" s="7" t="s">
        <v>24</v>
      </c>
      <c r="P10" s="13" t="s">
        <v>25</v>
      </c>
      <c r="Q10" s="7"/>
      <c r="R10" s="12" t="b">
        <v>1</v>
      </c>
      <c r="S10" s="7"/>
      <c r="T10" s="9" t="s">
        <v>23</v>
      </c>
      <c r="U10" s="11">
        <f>VLOOKUP(G8,Cennik!B8:F12,5,FALSE)*R10*C10</f>
        <v>0</v>
      </c>
      <c r="V10" s="7" t="s">
        <v>24</v>
      </c>
      <c r="W10" s="13" t="s">
        <v>26</v>
      </c>
      <c r="X10" s="14">
        <f>G10+N10+U10</f>
        <v>0</v>
      </c>
      <c r="Y10" s="1" t="s">
        <v>24</v>
      </c>
    </row>
    <row r="11" spans="2:29" ht="6" customHeight="1" x14ac:dyDescent="0.25">
      <c r="B11" s="7"/>
      <c r="C11" s="7"/>
      <c r="D11" s="7"/>
      <c r="E11" s="7"/>
      <c r="F11" s="7"/>
      <c r="G11" s="7"/>
      <c r="H11" s="7"/>
      <c r="J11" s="7"/>
      <c r="K11" s="7"/>
      <c r="L11" s="7"/>
      <c r="M11" s="7"/>
      <c r="N11" s="7"/>
      <c r="O11" s="7"/>
      <c r="Q11" s="7"/>
      <c r="R11" s="7"/>
      <c r="S11" s="7"/>
      <c r="T11" s="7"/>
      <c r="U11" s="7"/>
      <c r="V11" s="7"/>
    </row>
    <row r="13" spans="2:29" ht="5.25" customHeight="1" x14ac:dyDescent="0.25">
      <c r="B13" s="7"/>
      <c r="C13" s="7"/>
      <c r="D13" s="7"/>
      <c r="E13" s="7"/>
      <c r="F13" s="7"/>
      <c r="G13" s="7"/>
      <c r="H13" s="7"/>
      <c r="J13" s="7"/>
      <c r="K13" s="7"/>
      <c r="L13" s="7"/>
      <c r="M13" s="7"/>
      <c r="N13" s="7"/>
      <c r="O13" s="7"/>
      <c r="Q13" s="7"/>
      <c r="R13" s="7"/>
      <c r="S13" s="7"/>
      <c r="T13" s="7"/>
      <c r="U13" s="7"/>
      <c r="V13" s="7"/>
    </row>
    <row r="14" spans="2:29" ht="15" customHeight="1" x14ac:dyDescent="0.25">
      <c r="B14" s="7"/>
      <c r="C14" s="7"/>
      <c r="D14" s="8"/>
      <c r="E14" s="7"/>
      <c r="F14" s="8"/>
      <c r="G14" s="7"/>
      <c r="H14" s="7"/>
      <c r="J14" s="7"/>
      <c r="K14" s="7"/>
      <c r="L14" s="7"/>
      <c r="M14" s="8"/>
      <c r="N14" s="7"/>
      <c r="O14" s="7"/>
      <c r="Q14" s="7"/>
      <c r="R14" s="7"/>
      <c r="S14" s="7"/>
      <c r="T14" s="8"/>
      <c r="U14" s="7"/>
      <c r="V14" s="7"/>
      <c r="AC14" s="39"/>
    </row>
    <row r="15" spans="2:29" ht="15" customHeight="1" x14ac:dyDescent="0.25">
      <c r="B15" s="7"/>
      <c r="C15" s="7"/>
      <c r="D15" s="7"/>
      <c r="E15" s="8"/>
      <c r="F15" s="8"/>
      <c r="G15" s="7"/>
      <c r="H15" s="7"/>
      <c r="J15" s="7"/>
      <c r="K15" s="7"/>
      <c r="L15" s="8"/>
      <c r="M15" s="8"/>
      <c r="N15" s="7"/>
      <c r="O15" s="7"/>
      <c r="Q15" s="7"/>
      <c r="R15" s="7"/>
      <c r="S15" s="8"/>
      <c r="T15" s="8"/>
      <c r="U15" s="7"/>
      <c r="V15" s="7"/>
      <c r="X15" s="39"/>
    </row>
    <row r="16" spans="2:29" x14ac:dyDescent="0.25">
      <c r="B16" s="7"/>
      <c r="C16" s="7"/>
      <c r="D16" s="7"/>
      <c r="E16" s="7"/>
      <c r="F16" s="9"/>
      <c r="G16" s="42">
        <v>2</v>
      </c>
      <c r="H16" s="7"/>
      <c r="J16" s="7"/>
      <c r="K16" s="7"/>
      <c r="L16" s="7"/>
      <c r="M16" s="9"/>
      <c r="N16" s="7"/>
      <c r="O16" s="7"/>
      <c r="Q16" s="7"/>
      <c r="R16" s="7"/>
      <c r="S16" s="7"/>
      <c r="T16" s="9"/>
      <c r="U16" s="7"/>
      <c r="V16" s="7"/>
    </row>
    <row r="17" spans="2:29" ht="5.25" customHeight="1" x14ac:dyDescent="0.25">
      <c r="B17" s="7"/>
      <c r="C17" s="7"/>
      <c r="D17" s="7"/>
      <c r="E17" s="7"/>
      <c r="F17" s="7"/>
      <c r="G17" s="7"/>
      <c r="H17" s="7"/>
      <c r="J17" s="7"/>
      <c r="K17" s="7"/>
      <c r="L17" s="7"/>
      <c r="M17" s="7"/>
      <c r="N17" s="7"/>
      <c r="O17" s="7"/>
      <c r="Q17" s="7"/>
      <c r="R17" s="7"/>
      <c r="S17" s="7"/>
      <c r="T17" s="7"/>
      <c r="U17" s="7"/>
      <c r="V17" s="7"/>
    </row>
    <row r="18" spans="2:29" ht="25.5" customHeight="1" x14ac:dyDescent="0.45">
      <c r="B18" s="7"/>
      <c r="C18" s="12" t="b">
        <v>0</v>
      </c>
      <c r="D18" s="7"/>
      <c r="E18" s="7"/>
      <c r="F18" s="9" t="s">
        <v>23</v>
      </c>
      <c r="G18" s="11">
        <f>VLOOKUP(G16,Cennik!B16:F20,3,FALSE)*C18</f>
        <v>0</v>
      </c>
      <c r="H18" s="7" t="s">
        <v>24</v>
      </c>
      <c r="I18" s="13" t="s">
        <v>25</v>
      </c>
      <c r="J18" s="7"/>
      <c r="K18" s="12" t="b">
        <v>1</v>
      </c>
      <c r="L18" s="7"/>
      <c r="M18" s="9" t="s">
        <v>23</v>
      </c>
      <c r="N18" s="11">
        <f>VLOOKUP(G16,Cennik!B16:F20,4,FALSE)*K18*C18</f>
        <v>0</v>
      </c>
      <c r="O18" s="7" t="s">
        <v>24</v>
      </c>
      <c r="P18" s="13" t="s">
        <v>25</v>
      </c>
      <c r="Q18" s="7"/>
      <c r="R18" s="12" t="b">
        <v>1</v>
      </c>
      <c r="S18" s="7"/>
      <c r="T18" s="9" t="s">
        <v>23</v>
      </c>
      <c r="U18" s="11">
        <f>VLOOKUP(G16,Cennik!B16:F20,5,FALSE)*R18*C18</f>
        <v>0</v>
      </c>
      <c r="V18" s="7" t="s">
        <v>24</v>
      </c>
      <c r="W18" s="13" t="s">
        <v>26</v>
      </c>
      <c r="X18" s="14">
        <f>G18+N18+U18</f>
        <v>0</v>
      </c>
      <c r="Y18" s="1" t="s">
        <v>24</v>
      </c>
    </row>
    <row r="19" spans="2:29" ht="6" customHeight="1" x14ac:dyDescent="0.25">
      <c r="B19" s="7"/>
      <c r="C19" s="7"/>
      <c r="D19" s="7"/>
      <c r="E19" s="7"/>
      <c r="F19" s="7"/>
      <c r="G19" s="7"/>
      <c r="H19" s="7"/>
      <c r="J19" s="7"/>
      <c r="K19" s="7"/>
      <c r="L19" s="7"/>
      <c r="M19" s="7"/>
      <c r="N19" s="7"/>
      <c r="O19" s="7"/>
      <c r="Q19" s="7"/>
      <c r="R19" s="7"/>
      <c r="S19" s="7"/>
      <c r="T19" s="7"/>
      <c r="U19" s="7"/>
      <c r="V19" s="7"/>
    </row>
    <row r="21" spans="2:29" ht="5.25" customHeight="1" x14ac:dyDescent="0.25">
      <c r="B21" s="7"/>
      <c r="C21" s="7"/>
      <c r="D21" s="7"/>
      <c r="E21" s="7"/>
      <c r="F21" s="7"/>
      <c r="G21" s="7"/>
      <c r="H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  <c r="V21" s="7"/>
    </row>
    <row r="22" spans="2:29" ht="15" customHeight="1" x14ac:dyDescent="0.25">
      <c r="B22" s="7"/>
      <c r="C22" s="7"/>
      <c r="D22" s="8"/>
      <c r="E22" s="7"/>
      <c r="F22" s="8"/>
      <c r="G22" s="7"/>
      <c r="H22" s="7"/>
      <c r="J22" s="7"/>
      <c r="K22" s="7"/>
      <c r="L22" s="7"/>
      <c r="M22" s="8"/>
      <c r="N22" s="7"/>
      <c r="O22" s="7"/>
      <c r="Q22" s="7"/>
      <c r="R22" s="7"/>
      <c r="S22" s="7"/>
      <c r="T22" s="8"/>
      <c r="U22" s="7"/>
      <c r="V22" s="7"/>
      <c r="AC22" s="39"/>
    </row>
    <row r="23" spans="2:29" ht="15" customHeight="1" x14ac:dyDescent="0.25">
      <c r="B23" s="7"/>
      <c r="C23" s="7"/>
      <c r="D23" s="7"/>
      <c r="E23" s="8"/>
      <c r="F23" s="8"/>
      <c r="G23" s="7"/>
      <c r="H23" s="7"/>
      <c r="J23" s="7"/>
      <c r="K23" s="7"/>
      <c r="L23" s="8"/>
      <c r="M23" s="8"/>
      <c r="N23" s="7"/>
      <c r="O23" s="7"/>
      <c r="Q23" s="7"/>
      <c r="R23" s="7"/>
      <c r="S23" s="8"/>
      <c r="T23" s="8"/>
      <c r="U23" s="7"/>
      <c r="V23" s="7"/>
      <c r="X23" s="39"/>
    </row>
    <row r="24" spans="2:29" x14ac:dyDescent="0.25">
      <c r="B24" s="7"/>
      <c r="C24" s="7"/>
      <c r="D24" s="7"/>
      <c r="E24" s="7"/>
      <c r="F24" s="9"/>
      <c r="G24" s="42">
        <v>4</v>
      </c>
      <c r="H24" s="7"/>
      <c r="J24" s="7"/>
      <c r="K24" s="7"/>
      <c r="L24" s="7"/>
      <c r="M24" s="9"/>
      <c r="N24" s="7"/>
      <c r="O24" s="7"/>
      <c r="Q24" s="7"/>
      <c r="R24" s="7"/>
      <c r="S24" s="7"/>
      <c r="T24" s="9"/>
      <c r="U24" s="7"/>
      <c r="V24" s="7"/>
    </row>
    <row r="25" spans="2:29" ht="5.25" customHeight="1" x14ac:dyDescent="0.25">
      <c r="B25" s="7"/>
      <c r="C25" s="7"/>
      <c r="D25" s="7"/>
      <c r="E25" s="7"/>
      <c r="F25" s="7"/>
      <c r="G25" s="7"/>
      <c r="H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</row>
    <row r="26" spans="2:29" ht="25.5" customHeight="1" x14ac:dyDescent="0.45">
      <c r="B26" s="7"/>
      <c r="C26" s="12" t="b">
        <v>1</v>
      </c>
      <c r="D26" s="7"/>
      <c r="E26" s="7"/>
      <c r="F26" s="9" t="s">
        <v>23</v>
      </c>
      <c r="G26" s="11">
        <f>VLOOKUP(G24,Cennik!B24:F28,3,FALSE)*C26</f>
        <v>1279</v>
      </c>
      <c r="H26" s="7" t="s">
        <v>24</v>
      </c>
      <c r="I26" s="13" t="s">
        <v>25</v>
      </c>
      <c r="J26" s="7"/>
      <c r="K26" s="12" t="b">
        <v>1</v>
      </c>
      <c r="L26" s="7"/>
      <c r="M26" s="9" t="s">
        <v>23</v>
      </c>
      <c r="N26" s="11">
        <f>VLOOKUP(G24,Cennik!B24:F28,4,FALSE)*K26*C26</f>
        <v>129</v>
      </c>
      <c r="O26" s="7" t="s">
        <v>24</v>
      </c>
      <c r="P26" s="13" t="s">
        <v>25</v>
      </c>
      <c r="Q26" s="7"/>
      <c r="R26" s="12" t="b">
        <v>1</v>
      </c>
      <c r="S26" s="7"/>
      <c r="T26" s="9" t="s">
        <v>23</v>
      </c>
      <c r="U26" s="11">
        <f>VLOOKUP(G24,Cennik!B24:F28,5,FALSE)*R26*C26</f>
        <v>89</v>
      </c>
      <c r="V26" s="7" t="s">
        <v>24</v>
      </c>
      <c r="W26" s="13" t="s">
        <v>26</v>
      </c>
      <c r="X26" s="14">
        <f>G26+N26+U26</f>
        <v>1497</v>
      </c>
      <c r="Y26" s="1" t="s">
        <v>24</v>
      </c>
    </row>
    <row r="27" spans="2:29" ht="6" customHeight="1" x14ac:dyDescent="0.25">
      <c r="B27" s="7"/>
      <c r="C27" s="7"/>
      <c r="D27" s="7"/>
      <c r="E27" s="7"/>
      <c r="F27" s="7"/>
      <c r="G27" s="7"/>
      <c r="H27" s="7"/>
      <c r="J27" s="7"/>
      <c r="K27" s="7"/>
      <c r="L27" s="7"/>
      <c r="M27" s="7"/>
      <c r="N27" s="7"/>
      <c r="O27" s="7"/>
      <c r="Q27" s="7"/>
      <c r="R27" s="7"/>
      <c r="S27" s="7"/>
      <c r="T27" s="7"/>
      <c r="U27" s="7"/>
      <c r="V27" s="7"/>
    </row>
    <row r="29" spans="2:29" ht="5.25" customHeight="1" x14ac:dyDescent="0.25">
      <c r="B29" s="7"/>
      <c r="C29" s="7"/>
      <c r="D29" s="7"/>
      <c r="E29" s="7"/>
      <c r="F29" s="7"/>
      <c r="G29" s="7"/>
      <c r="H29" s="7"/>
      <c r="J29" s="7"/>
      <c r="K29" s="7"/>
      <c r="L29" s="7"/>
      <c r="M29" s="7"/>
      <c r="N29" s="7"/>
      <c r="O29" s="7"/>
      <c r="Q29" s="7"/>
      <c r="R29" s="7"/>
      <c r="S29" s="7"/>
      <c r="T29" s="7"/>
      <c r="U29" s="7"/>
      <c r="V29" s="7"/>
    </row>
    <row r="30" spans="2:29" ht="15" customHeight="1" x14ac:dyDescent="0.25">
      <c r="B30" s="7"/>
      <c r="C30" s="7"/>
      <c r="D30" s="8"/>
      <c r="E30" s="7"/>
      <c r="F30" s="8"/>
      <c r="G30" s="7"/>
      <c r="H30" s="7"/>
      <c r="J30" s="7"/>
      <c r="K30" s="7"/>
      <c r="L30" s="7"/>
      <c r="M30" s="8"/>
      <c r="N30" s="7"/>
      <c r="O30" s="7"/>
      <c r="Q30" s="7"/>
      <c r="R30" s="7"/>
      <c r="S30" s="7"/>
      <c r="T30" s="8"/>
      <c r="U30" s="7"/>
      <c r="V30" s="7"/>
      <c r="AC30" s="39"/>
    </row>
    <row r="31" spans="2:29" ht="15" customHeight="1" x14ac:dyDescent="0.25">
      <c r="B31" s="7"/>
      <c r="C31" s="7"/>
      <c r="D31" s="7"/>
      <c r="E31" s="8"/>
      <c r="F31" s="8"/>
      <c r="G31" s="7"/>
      <c r="H31" s="7"/>
      <c r="J31" s="7"/>
      <c r="K31" s="7"/>
      <c r="L31" s="8"/>
      <c r="M31" s="8"/>
      <c r="N31" s="7"/>
      <c r="O31" s="7"/>
      <c r="Q31" s="7"/>
      <c r="R31" s="7"/>
      <c r="S31" s="8"/>
      <c r="T31" s="8"/>
      <c r="U31" s="7"/>
      <c r="V31" s="7"/>
      <c r="X31" s="39"/>
    </row>
    <row r="32" spans="2:29" x14ac:dyDescent="0.25">
      <c r="B32" s="7"/>
      <c r="C32" s="7"/>
      <c r="D32" s="7"/>
      <c r="E32" s="7"/>
      <c r="F32" s="9"/>
      <c r="G32" s="42">
        <v>5</v>
      </c>
      <c r="H32" s="7"/>
      <c r="J32" s="7"/>
      <c r="K32" s="7"/>
      <c r="L32" s="7"/>
      <c r="M32" s="9"/>
      <c r="N32" s="7"/>
      <c r="O32" s="7"/>
      <c r="Q32" s="7"/>
      <c r="R32" s="7"/>
      <c r="S32" s="7"/>
      <c r="T32" s="9"/>
      <c r="U32" s="7"/>
      <c r="V32" s="7"/>
    </row>
    <row r="33" spans="2:25" ht="5.25" customHeight="1" x14ac:dyDescent="0.25">
      <c r="B33" s="7"/>
      <c r="C33" s="7"/>
      <c r="D33" s="7"/>
      <c r="E33" s="7"/>
      <c r="F33" s="7"/>
      <c r="G33" s="7"/>
      <c r="H33" s="7"/>
      <c r="J33" s="7"/>
      <c r="K33" s="7"/>
      <c r="L33" s="7"/>
      <c r="M33" s="7"/>
      <c r="N33" s="7"/>
      <c r="O33" s="7"/>
      <c r="Q33" s="7"/>
      <c r="R33" s="7"/>
      <c r="S33" s="7"/>
      <c r="T33" s="7"/>
      <c r="U33" s="7"/>
      <c r="V33" s="7"/>
    </row>
    <row r="34" spans="2:25" ht="25.5" customHeight="1" x14ac:dyDescent="0.45">
      <c r="B34" s="7"/>
      <c r="C34" s="12" t="b">
        <v>0</v>
      </c>
      <c r="D34" s="7"/>
      <c r="E34" s="7"/>
      <c r="F34" s="9" t="s">
        <v>23</v>
      </c>
      <c r="G34" s="11">
        <f>VLOOKUP(G32,Cennik!B32:F36,3,FALSE)*C34</f>
        <v>0</v>
      </c>
      <c r="H34" s="7" t="s">
        <v>24</v>
      </c>
      <c r="I34" s="13" t="s">
        <v>25</v>
      </c>
      <c r="J34" s="7"/>
      <c r="K34" s="12" t="b">
        <v>1</v>
      </c>
      <c r="L34" s="7"/>
      <c r="M34" s="9" t="s">
        <v>23</v>
      </c>
      <c r="N34" s="11">
        <f>VLOOKUP(G32,Cennik!B32:F36,4,FALSE)*K34*C34</f>
        <v>0</v>
      </c>
      <c r="O34" s="7" t="s">
        <v>24</v>
      </c>
      <c r="P34" s="13" t="s">
        <v>25</v>
      </c>
      <c r="Q34" s="7"/>
      <c r="R34" s="12" t="b">
        <v>1</v>
      </c>
      <c r="S34" s="7"/>
      <c r="T34" s="9" t="s">
        <v>23</v>
      </c>
      <c r="U34" s="11">
        <f>VLOOKUP(G32,Cennik!B32:F36,5,FALSE)*R34*C34</f>
        <v>0</v>
      </c>
      <c r="V34" s="7" t="s">
        <v>24</v>
      </c>
      <c r="W34" s="13" t="s">
        <v>26</v>
      </c>
      <c r="X34" s="14">
        <f>G34+N34+U34</f>
        <v>0</v>
      </c>
      <c r="Y34" s="1" t="s">
        <v>24</v>
      </c>
    </row>
    <row r="35" spans="2:25" ht="6" customHeight="1" x14ac:dyDescent="0.25">
      <c r="B35" s="7"/>
      <c r="C35" s="7"/>
      <c r="D35" s="7"/>
      <c r="E35" s="7"/>
      <c r="F35" s="7"/>
      <c r="G35" s="7"/>
      <c r="H35" s="7"/>
      <c r="J35" s="7"/>
      <c r="K35" s="7"/>
      <c r="L35" s="7"/>
      <c r="M35" s="7"/>
      <c r="N35" s="7"/>
      <c r="O35" s="7"/>
      <c r="Q35" s="7"/>
      <c r="R35" s="7"/>
      <c r="S35" s="7"/>
      <c r="T35" s="7"/>
      <c r="U35" s="7"/>
      <c r="V35" s="7"/>
    </row>
    <row r="37" spans="2:25" ht="5.25" customHeight="1" x14ac:dyDescent="0.25">
      <c r="B37" s="10"/>
      <c r="C37" s="10"/>
      <c r="D37" s="10"/>
      <c r="E37" s="10"/>
      <c r="F37" s="10"/>
      <c r="G37" s="10"/>
      <c r="H37" s="10"/>
    </row>
    <row r="38" spans="2:25" ht="15" customHeight="1" x14ac:dyDescent="0.25">
      <c r="B38" s="10"/>
      <c r="C38" s="10"/>
      <c r="D38" s="15"/>
      <c r="E38" s="10"/>
      <c r="F38" s="15"/>
      <c r="G38" s="10"/>
      <c r="H38" s="10"/>
    </row>
    <row r="39" spans="2:25" ht="15" customHeight="1" x14ac:dyDescent="0.25">
      <c r="B39" s="10"/>
      <c r="C39" s="10"/>
      <c r="D39" s="10"/>
      <c r="E39" s="15"/>
      <c r="F39" s="15"/>
      <c r="G39" s="10"/>
      <c r="H39" s="10"/>
    </row>
    <row r="40" spans="2:25" x14ac:dyDescent="0.25">
      <c r="B40" s="10"/>
      <c r="C40" s="10"/>
      <c r="D40" s="10"/>
      <c r="E40" s="10"/>
      <c r="F40" s="16" t="s">
        <v>33</v>
      </c>
      <c r="G40" s="32">
        <v>1</v>
      </c>
      <c r="H40" s="10"/>
    </row>
    <row r="41" spans="2:25" ht="5.25" customHeight="1" x14ac:dyDescent="0.25">
      <c r="B41" s="10"/>
      <c r="C41" s="10"/>
      <c r="D41" s="10"/>
      <c r="E41" s="10"/>
      <c r="F41" s="10"/>
      <c r="G41" s="10"/>
      <c r="H41" s="10"/>
    </row>
    <row r="42" spans="2:25" ht="25.5" customHeight="1" x14ac:dyDescent="0.45">
      <c r="B42" s="10"/>
      <c r="C42" s="17" t="b">
        <v>0</v>
      </c>
      <c r="D42" s="10"/>
      <c r="E42" s="10"/>
      <c r="F42" s="16" t="s">
        <v>23</v>
      </c>
      <c r="G42" s="18">
        <f>VLOOKUP(G40,Cennik!B49:D51,3,FALSE)*C42</f>
        <v>0</v>
      </c>
      <c r="H42" s="10" t="s">
        <v>24</v>
      </c>
      <c r="I42" s="13"/>
      <c r="W42" s="13" t="s">
        <v>26</v>
      </c>
      <c r="X42" s="14">
        <f>G42+N42+U42</f>
        <v>0</v>
      </c>
      <c r="Y42" s="1" t="s">
        <v>24</v>
      </c>
    </row>
    <row r="43" spans="2:25" ht="6" customHeight="1" x14ac:dyDescent="0.25">
      <c r="B43" s="10"/>
      <c r="C43" s="10"/>
      <c r="D43" s="10"/>
      <c r="E43" s="10"/>
      <c r="F43" s="10"/>
      <c r="G43" s="10"/>
      <c r="H43" s="10"/>
    </row>
    <row r="44" spans="2:25" x14ac:dyDescent="0.25">
      <c r="U44" s="19"/>
      <c r="V44" s="19"/>
      <c r="W44" s="19"/>
      <c r="X44" s="19"/>
      <c r="Y44" s="19"/>
    </row>
    <row r="45" spans="2:25" ht="26.25" x14ac:dyDescent="0.4">
      <c r="U45" s="21" t="s">
        <v>27</v>
      </c>
      <c r="X45" s="14">
        <f>SUM(X5:X42)</f>
        <v>1497</v>
      </c>
      <c r="Y45" s="1" t="s">
        <v>24</v>
      </c>
    </row>
    <row r="46" spans="2:25" ht="21" x14ac:dyDescent="0.35">
      <c r="U46" s="21" t="s">
        <v>28</v>
      </c>
      <c r="W46" s="20">
        <v>0.23</v>
      </c>
      <c r="X46" s="30">
        <f>X45*W46</f>
        <v>344.31</v>
      </c>
      <c r="Y46" s="1" t="s">
        <v>24</v>
      </c>
    </row>
    <row r="47" spans="2:25" ht="21" x14ac:dyDescent="0.35">
      <c r="E47" s="6" t="s">
        <v>35</v>
      </c>
      <c r="F47" s="29" t="s">
        <v>51</v>
      </c>
      <c r="U47" s="21" t="s">
        <v>29</v>
      </c>
      <c r="X47" s="30">
        <f>X45+X46</f>
        <v>1841.31</v>
      </c>
      <c r="Y47" s="1" t="s">
        <v>24</v>
      </c>
    </row>
    <row r="49" spans="25:25" x14ac:dyDescent="0.25">
      <c r="Y49" s="6"/>
    </row>
  </sheetData>
  <sheetProtection password="C5D2" sheet="1" objects="1" scenarios="1" selectLockedCells="1"/>
  <dataConsolidate/>
  <mergeCells count="1">
    <mergeCell ref="S1:T1"/>
  </mergeCells>
  <hyperlinks>
    <hyperlink ref="F47" r:id="rId1" xr:uid="{00000000-0004-0000-0000-000000000000}"/>
  </hyperlinks>
  <pageMargins left="0.23622047244094491" right="0.23622047244094491" top="0.19685039370078741" bottom="0.31496062992125984" header="0.31496062992125984" footer="0.31496062992125984"/>
  <pageSetup paperSize="9" scale="73" orientation="landscape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0</xdr:rowOff>
                  </from>
                  <to>
                    <xdr:col>3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0</xdr:rowOff>
                  </from>
                  <to>
                    <xdr:col>11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16</xdr:col>
                    <xdr:colOff>209550</xdr:colOff>
                    <xdr:row>9</xdr:row>
                    <xdr:rowOff>0</xdr:rowOff>
                  </from>
                  <to>
                    <xdr:col>18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8" name="Check Box 21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0</xdr:rowOff>
                  </from>
                  <to>
                    <xdr:col>3</xdr:col>
                    <xdr:colOff>419100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9" name="Check Box 22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0</xdr:rowOff>
                  </from>
                  <to>
                    <xdr:col>11</xdr:col>
                    <xdr:colOff>419100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0" name="Check Box 23">
              <controlPr defaultSize="0" autoFill="0" autoLine="0" autoPict="0">
                <anchor moveWithCells="1">
                  <from>
                    <xdr:col>16</xdr:col>
                    <xdr:colOff>209550</xdr:colOff>
                    <xdr:row>17</xdr:row>
                    <xdr:rowOff>0</xdr:rowOff>
                  </from>
                  <to>
                    <xdr:col>18</xdr:col>
                    <xdr:colOff>419100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1" name="Check Box 25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0</xdr:rowOff>
                  </from>
                  <to>
                    <xdr:col>3</xdr:col>
                    <xdr:colOff>419100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2" name="Check Box 26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0</xdr:rowOff>
                  </from>
                  <to>
                    <xdr:col>11</xdr:col>
                    <xdr:colOff>419100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3" name="Check Box 27">
              <controlPr defaultSize="0" autoFill="0" autoLine="0" autoPict="0">
                <anchor moveWithCells="1">
                  <from>
                    <xdr:col>16</xdr:col>
                    <xdr:colOff>209550</xdr:colOff>
                    <xdr:row>25</xdr:row>
                    <xdr:rowOff>0</xdr:rowOff>
                  </from>
                  <to>
                    <xdr:col>18</xdr:col>
                    <xdr:colOff>419100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4" name="Check Box 29">
              <controlPr defaultSize="0" autoFill="0" autoLine="0" autoPict="0">
                <anchor moveWithCells="1">
                  <from>
                    <xdr:col>1</xdr:col>
                    <xdr:colOff>209550</xdr:colOff>
                    <xdr:row>33</xdr:row>
                    <xdr:rowOff>0</xdr:rowOff>
                  </from>
                  <to>
                    <xdr:col>3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5" name="Check Box 30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0</xdr:rowOff>
                  </from>
                  <to>
                    <xdr:col>11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6" name="Check Box 31">
              <controlPr defaultSize="0" autoFill="0" autoLine="0" autoPict="0">
                <anchor moveWithCells="1">
                  <from>
                    <xdr:col>16</xdr:col>
                    <xdr:colOff>209550</xdr:colOff>
                    <xdr:row>33</xdr:row>
                    <xdr:rowOff>0</xdr:rowOff>
                  </from>
                  <to>
                    <xdr:col>18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7" name="Check Box 38">
              <controlPr defaultSize="0" autoFill="0" autoLine="0" autoPict="0">
                <anchor moveWithCells="1">
                  <from>
                    <xdr:col>1</xdr:col>
                    <xdr:colOff>209550</xdr:colOff>
                    <xdr:row>41</xdr:row>
                    <xdr:rowOff>0</xdr:rowOff>
                  </from>
                  <to>
                    <xdr:col>3</xdr:col>
                    <xdr:colOff>419100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18" name="Drop Down 325">
              <controlPr defaultSize="0" autoLine="0" autoPict="0">
                <anchor moveWithCells="1">
                  <from>
                    <xdr:col>6</xdr:col>
                    <xdr:colOff>9525</xdr:colOff>
                    <xdr:row>39</xdr:row>
                    <xdr:rowOff>0</xdr:rowOff>
                  </from>
                  <to>
                    <xdr:col>7</xdr:col>
                    <xdr:colOff>142875</xdr:colOff>
                    <xdr:row>40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AC49"/>
  <sheetViews>
    <sheetView showGridLines="0" zoomScale="80" zoomScaleNormal="80" workbookViewId="0">
      <selection activeCell="G40" sqref="G40"/>
    </sheetView>
  </sheetViews>
  <sheetFormatPr defaultRowHeight="15" x14ac:dyDescent="0.25"/>
  <cols>
    <col min="2" max="2" width="9.140625" customWidth="1"/>
    <col min="3" max="3" width="9" hidden="1" customWidth="1"/>
    <col min="7" max="7" width="13.7109375" customWidth="1"/>
    <col min="8" max="8" width="3.42578125" customWidth="1"/>
    <col min="9" max="9" width="5.7109375" customWidth="1"/>
    <col min="11" max="11" width="9.140625" hidden="1" customWidth="1"/>
    <col min="14" max="14" width="12.42578125" customWidth="1"/>
    <col min="15" max="15" width="4.140625" customWidth="1"/>
    <col min="16" max="16" width="5.7109375" customWidth="1"/>
    <col min="18" max="18" width="9.140625" hidden="1" customWidth="1"/>
    <col min="21" max="21" width="12.42578125" customWidth="1"/>
    <col min="22" max="22" width="3.85546875" customWidth="1"/>
    <col min="23" max="23" width="11" bestFit="1" customWidth="1"/>
    <col min="24" max="24" width="14.7109375" customWidth="1"/>
    <col min="25" max="25" width="5" customWidth="1"/>
  </cols>
  <sheetData>
    <row r="1" spans="2:29" ht="47.25" customHeight="1" x14ac:dyDescent="0.25">
      <c r="B1" s="27" t="s">
        <v>53</v>
      </c>
      <c r="C1" s="26"/>
      <c r="E1" s="28"/>
      <c r="Q1" s="25" t="str">
        <f>CHAR(10)&amp;"Cennik ważny:"</f>
        <v xml:space="preserve">
Cennik ważny:</v>
      </c>
      <c r="S1" s="43" t="str">
        <f>CHAR(10) &amp; "od " &amp; TEXT(Cennik!D1,"rrrr-MM-dd") &amp; CHAR(10) &amp;"do " &amp; TEXT(Cennik!D2,"rrrr-MM-dd")</f>
        <v xml:space="preserve">
od 2025-04-01
do 2025-06-30</v>
      </c>
      <c r="T1" s="43"/>
      <c r="U1" s="41"/>
      <c r="V1" s="23"/>
    </row>
    <row r="2" spans="2:29" ht="27.75" customHeight="1" x14ac:dyDescent="0.25">
      <c r="B2" s="38" t="str">
        <f ca="1">IF(Identyfikacja="To jest Excel","","UWAGA: ten arkusz trzeba otworzyć w Excelu! Obecnie NIE WYŚWIETLA POPRAWNYCH CEN!!!")</f>
        <v/>
      </c>
      <c r="C2" s="26"/>
      <c r="E2" s="28"/>
      <c r="S2" s="25"/>
      <c r="T2" s="35"/>
      <c r="U2" s="35"/>
      <c r="V2" s="23"/>
    </row>
    <row r="3" spans="2:29" ht="18.75" x14ac:dyDescent="0.3">
      <c r="B3" s="24" t="s">
        <v>54</v>
      </c>
    </row>
    <row r="4" spans="2:29" ht="9" customHeight="1" x14ac:dyDescent="0.25"/>
    <row r="5" spans="2:29" ht="5.25" customHeight="1" x14ac:dyDescent="0.25">
      <c r="B5" s="7"/>
      <c r="C5" s="7"/>
      <c r="D5" s="7"/>
      <c r="E5" s="7"/>
      <c r="F5" s="7"/>
      <c r="G5" s="7"/>
      <c r="H5" s="7"/>
      <c r="J5" s="7"/>
      <c r="K5" s="7"/>
      <c r="L5" s="7"/>
      <c r="M5" s="7"/>
      <c r="N5" s="7"/>
      <c r="O5" s="7"/>
      <c r="Q5" s="7"/>
      <c r="R5" s="7"/>
      <c r="S5" s="7"/>
      <c r="T5" s="7"/>
      <c r="U5" s="7"/>
      <c r="V5" s="7"/>
    </row>
    <row r="6" spans="2:29" ht="15" customHeight="1" x14ac:dyDescent="0.25">
      <c r="B6" s="7"/>
      <c r="C6" s="7"/>
      <c r="D6" s="8"/>
      <c r="E6" s="7"/>
      <c r="F6" s="8"/>
      <c r="G6" s="7"/>
      <c r="H6" s="7"/>
      <c r="J6" s="7"/>
      <c r="K6" s="7"/>
      <c r="L6" s="7"/>
      <c r="M6" s="8"/>
      <c r="N6" s="7"/>
      <c r="O6" s="7"/>
      <c r="Q6" s="7"/>
      <c r="R6" s="7"/>
      <c r="S6" s="7"/>
      <c r="T6" s="8"/>
      <c r="U6" s="7"/>
      <c r="V6" s="7"/>
      <c r="AC6" s="39"/>
    </row>
    <row r="7" spans="2:29" ht="15" customHeight="1" x14ac:dyDescent="0.25">
      <c r="B7" s="7"/>
      <c r="C7" s="7"/>
      <c r="D7" s="7"/>
      <c r="E7" s="8"/>
      <c r="F7" s="8"/>
      <c r="G7" s="7"/>
      <c r="H7" s="7"/>
      <c r="J7" s="7"/>
      <c r="K7" s="7"/>
      <c r="L7" s="8"/>
      <c r="M7" s="8"/>
      <c r="N7" s="7"/>
      <c r="O7" s="7"/>
      <c r="Q7" s="7"/>
      <c r="R7" s="7"/>
      <c r="S7" s="8"/>
      <c r="T7" s="8"/>
      <c r="U7" s="7"/>
      <c r="V7" s="7"/>
      <c r="X7" s="39"/>
    </row>
    <row r="8" spans="2:29" x14ac:dyDescent="0.25">
      <c r="B8" s="7"/>
      <c r="C8" s="7"/>
      <c r="D8" s="7"/>
      <c r="E8" s="7"/>
      <c r="F8" s="9"/>
      <c r="G8" s="42">
        <v>1</v>
      </c>
      <c r="H8" s="7"/>
      <c r="J8" s="7"/>
      <c r="K8" s="7"/>
      <c r="L8" s="7"/>
      <c r="M8" s="9"/>
      <c r="N8" s="7"/>
      <c r="O8" s="7"/>
      <c r="Q8" s="7"/>
      <c r="R8" s="7"/>
      <c r="S8" s="7"/>
      <c r="T8" s="9"/>
      <c r="U8" s="7"/>
      <c r="V8" s="7"/>
    </row>
    <row r="9" spans="2:29" ht="5.25" customHeight="1" x14ac:dyDescent="0.25">
      <c r="B9" s="7"/>
      <c r="C9" s="7"/>
      <c r="D9" s="7"/>
      <c r="E9" s="7"/>
      <c r="F9" s="7"/>
      <c r="G9" s="7"/>
      <c r="H9" s="7"/>
      <c r="J9" s="7"/>
      <c r="K9" s="7"/>
      <c r="L9" s="7"/>
      <c r="M9" s="7"/>
      <c r="N9" s="7"/>
      <c r="O9" s="7"/>
      <c r="Q9" s="7"/>
      <c r="R9" s="7"/>
      <c r="S9" s="7"/>
      <c r="T9" s="7"/>
      <c r="U9" s="7"/>
      <c r="V9" s="7"/>
    </row>
    <row r="10" spans="2:29" ht="25.5" customHeight="1" x14ac:dyDescent="0.45">
      <c r="B10" s="7"/>
      <c r="C10" s="12" t="b">
        <v>0</v>
      </c>
      <c r="D10" s="7"/>
      <c r="E10" s="7"/>
      <c r="F10" s="9" t="s">
        <v>23</v>
      </c>
      <c r="G10" s="11">
        <f>VLOOKUP(G8,Cennik!H8:L12,3,FALSE)*C10</f>
        <v>0</v>
      </c>
      <c r="H10" s="7" t="s">
        <v>24</v>
      </c>
      <c r="I10" s="13" t="s">
        <v>25</v>
      </c>
      <c r="J10" s="7"/>
      <c r="K10" s="12" t="b">
        <v>1</v>
      </c>
      <c r="L10" s="7"/>
      <c r="M10" s="9" t="s">
        <v>23</v>
      </c>
      <c r="N10" s="11">
        <f>VLOOKUP(G8,Cennik!H8:L12,4,FALSE)*K10*C10</f>
        <v>0</v>
      </c>
      <c r="O10" s="7" t="s">
        <v>24</v>
      </c>
      <c r="P10" s="13" t="s">
        <v>25</v>
      </c>
      <c r="Q10" s="7"/>
      <c r="R10" s="12" t="b">
        <v>1</v>
      </c>
      <c r="S10" s="7"/>
      <c r="T10" s="9" t="s">
        <v>23</v>
      </c>
      <c r="U10" s="11">
        <f>VLOOKUP(G8,Cennik!H8:L12,5,FALSE)*R10*C10</f>
        <v>0</v>
      </c>
      <c r="V10" s="7" t="s">
        <v>24</v>
      </c>
      <c r="W10" s="13" t="s">
        <v>26</v>
      </c>
      <c r="X10" s="14">
        <f>G10+N10+U10</f>
        <v>0</v>
      </c>
      <c r="Y10" s="1" t="s">
        <v>24</v>
      </c>
    </row>
    <row r="11" spans="2:29" ht="6" customHeight="1" x14ac:dyDescent="0.25">
      <c r="B11" s="7"/>
      <c r="C11" s="7"/>
      <c r="D11" s="7"/>
      <c r="E11" s="7"/>
      <c r="F11" s="7"/>
      <c r="G11" s="7"/>
      <c r="H11" s="7"/>
      <c r="J11" s="7"/>
      <c r="K11" s="7"/>
      <c r="L11" s="7"/>
      <c r="M11" s="7"/>
      <c r="N11" s="7"/>
      <c r="O11" s="7"/>
      <c r="Q11" s="7"/>
      <c r="R11" s="7"/>
      <c r="S11" s="7"/>
      <c r="T11" s="7"/>
      <c r="U11" s="7"/>
      <c r="V11" s="7"/>
    </row>
    <row r="13" spans="2:29" ht="5.25" customHeight="1" x14ac:dyDescent="0.25">
      <c r="B13" s="7"/>
      <c r="C13" s="7"/>
      <c r="D13" s="7"/>
      <c r="E13" s="7"/>
      <c r="F13" s="7"/>
      <c r="G13" s="7"/>
      <c r="H13" s="7"/>
      <c r="J13" s="7"/>
      <c r="K13" s="7"/>
      <c r="L13" s="7"/>
      <c r="M13" s="7"/>
      <c r="N13" s="7"/>
      <c r="O13" s="7"/>
      <c r="Q13" s="7"/>
      <c r="R13" s="7"/>
      <c r="S13" s="7"/>
      <c r="T13" s="7"/>
      <c r="U13" s="7"/>
      <c r="V13" s="7"/>
    </row>
    <row r="14" spans="2:29" ht="15" customHeight="1" x14ac:dyDescent="0.25">
      <c r="B14" s="7"/>
      <c r="C14" s="7"/>
      <c r="D14" s="8"/>
      <c r="E14" s="7"/>
      <c r="F14" s="8"/>
      <c r="G14" s="7"/>
      <c r="H14" s="7"/>
      <c r="J14" s="7"/>
      <c r="K14" s="7"/>
      <c r="L14" s="7"/>
      <c r="M14" s="8"/>
      <c r="N14" s="7"/>
      <c r="O14" s="7"/>
      <c r="Q14" s="7"/>
      <c r="R14" s="7"/>
      <c r="S14" s="7"/>
      <c r="T14" s="8"/>
      <c r="U14" s="7"/>
      <c r="V14" s="7"/>
      <c r="AC14" s="39"/>
    </row>
    <row r="15" spans="2:29" ht="15" customHeight="1" x14ac:dyDescent="0.25">
      <c r="B15" s="7"/>
      <c r="C15" s="7"/>
      <c r="D15" s="7"/>
      <c r="E15" s="8"/>
      <c r="F15" s="8"/>
      <c r="G15" s="7"/>
      <c r="H15" s="7"/>
      <c r="J15" s="7"/>
      <c r="K15" s="7"/>
      <c r="L15" s="8"/>
      <c r="M15" s="8"/>
      <c r="N15" s="7"/>
      <c r="O15" s="7"/>
      <c r="Q15" s="7"/>
      <c r="R15" s="7"/>
      <c r="S15" s="8"/>
      <c r="T15" s="8"/>
      <c r="U15" s="7"/>
      <c r="V15" s="7"/>
      <c r="X15" s="39"/>
    </row>
    <row r="16" spans="2:29" x14ac:dyDescent="0.25">
      <c r="B16" s="7"/>
      <c r="C16" s="7"/>
      <c r="D16" s="7"/>
      <c r="E16" s="7"/>
      <c r="F16" s="9"/>
      <c r="G16" s="42">
        <v>2</v>
      </c>
      <c r="H16" s="7"/>
      <c r="J16" s="7"/>
      <c r="K16" s="7"/>
      <c r="L16" s="7"/>
      <c r="M16" s="9"/>
      <c r="N16" s="7"/>
      <c r="O16" s="7"/>
      <c r="Q16" s="7"/>
      <c r="R16" s="7"/>
      <c r="S16" s="7"/>
      <c r="T16" s="9"/>
      <c r="U16" s="7"/>
      <c r="V16" s="7"/>
    </row>
    <row r="17" spans="2:29" ht="5.25" customHeight="1" x14ac:dyDescent="0.25">
      <c r="B17" s="7"/>
      <c r="C17" s="7"/>
      <c r="D17" s="7"/>
      <c r="E17" s="7"/>
      <c r="F17" s="7"/>
      <c r="G17" s="7"/>
      <c r="H17" s="7"/>
      <c r="J17" s="7"/>
      <c r="K17" s="7"/>
      <c r="L17" s="7"/>
      <c r="M17" s="7"/>
      <c r="N17" s="7"/>
      <c r="O17" s="7"/>
      <c r="Q17" s="7"/>
      <c r="R17" s="7"/>
      <c r="S17" s="7"/>
      <c r="T17" s="7"/>
      <c r="U17" s="7"/>
      <c r="V17" s="7"/>
    </row>
    <row r="18" spans="2:29" ht="25.5" customHeight="1" x14ac:dyDescent="0.45">
      <c r="B18" s="7"/>
      <c r="C18" s="12" t="b">
        <v>0</v>
      </c>
      <c r="D18" s="7"/>
      <c r="E18" s="7"/>
      <c r="F18" s="9" t="s">
        <v>23</v>
      </c>
      <c r="G18" s="11">
        <f>VLOOKUP(G16,Cennik!H16:L20,3,FALSE)*C18</f>
        <v>0</v>
      </c>
      <c r="H18" s="7" t="s">
        <v>24</v>
      </c>
      <c r="I18" s="13" t="s">
        <v>25</v>
      </c>
      <c r="J18" s="7"/>
      <c r="K18" s="12" t="b">
        <v>1</v>
      </c>
      <c r="L18" s="7"/>
      <c r="M18" s="9" t="s">
        <v>23</v>
      </c>
      <c r="N18" s="11">
        <f>VLOOKUP(G16,Cennik!H16:L20,4,FALSE)*K18*C18</f>
        <v>0</v>
      </c>
      <c r="O18" s="7" t="s">
        <v>24</v>
      </c>
      <c r="P18" s="13" t="s">
        <v>25</v>
      </c>
      <c r="Q18" s="7"/>
      <c r="R18" s="12" t="b">
        <v>1</v>
      </c>
      <c r="S18" s="7"/>
      <c r="T18" s="9" t="s">
        <v>23</v>
      </c>
      <c r="U18" s="11">
        <f>VLOOKUP(G16,Cennik!H16:L20,5,FALSE)*R18*C18</f>
        <v>0</v>
      </c>
      <c r="V18" s="7" t="s">
        <v>24</v>
      </c>
      <c r="W18" s="13" t="s">
        <v>26</v>
      </c>
      <c r="X18" s="14">
        <f>G18+N18+U18</f>
        <v>0</v>
      </c>
      <c r="Y18" s="1" t="s">
        <v>24</v>
      </c>
    </row>
    <row r="19" spans="2:29" ht="6" customHeight="1" x14ac:dyDescent="0.25">
      <c r="B19" s="7"/>
      <c r="C19" s="7"/>
      <c r="D19" s="7"/>
      <c r="E19" s="7"/>
      <c r="F19" s="7"/>
      <c r="G19" s="7"/>
      <c r="H19" s="7"/>
      <c r="J19" s="7"/>
      <c r="K19" s="7"/>
      <c r="L19" s="7"/>
      <c r="M19" s="7"/>
      <c r="N19" s="7"/>
      <c r="O19" s="7"/>
      <c r="Q19" s="7"/>
      <c r="R19" s="7"/>
      <c r="S19" s="7"/>
      <c r="T19" s="7"/>
      <c r="U19" s="7"/>
      <c r="V19" s="7"/>
    </row>
    <row r="21" spans="2:29" ht="5.25" customHeight="1" x14ac:dyDescent="0.25">
      <c r="B21" s="7"/>
      <c r="C21" s="7"/>
      <c r="D21" s="7"/>
      <c r="E21" s="7"/>
      <c r="F21" s="7"/>
      <c r="G21" s="7"/>
      <c r="H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  <c r="V21" s="7"/>
    </row>
    <row r="22" spans="2:29" ht="15" customHeight="1" x14ac:dyDescent="0.25">
      <c r="B22" s="7"/>
      <c r="C22" s="7"/>
      <c r="D22" s="8"/>
      <c r="E22" s="7"/>
      <c r="F22" s="8"/>
      <c r="G22" s="7"/>
      <c r="H22" s="7"/>
      <c r="J22" s="7"/>
      <c r="K22" s="7"/>
      <c r="L22" s="7"/>
      <c r="M22" s="8"/>
      <c r="N22" s="7"/>
      <c r="O22" s="7"/>
      <c r="Q22" s="7"/>
      <c r="R22" s="7"/>
      <c r="S22" s="7"/>
      <c r="T22" s="8"/>
      <c r="U22" s="7"/>
      <c r="V22" s="7"/>
      <c r="AC22" s="39"/>
    </row>
    <row r="23" spans="2:29" ht="15" customHeight="1" x14ac:dyDescent="0.25">
      <c r="B23" s="7"/>
      <c r="C23" s="7"/>
      <c r="D23" s="7"/>
      <c r="E23" s="8"/>
      <c r="F23" s="8"/>
      <c r="G23" s="7"/>
      <c r="H23" s="7"/>
      <c r="J23" s="7"/>
      <c r="K23" s="7"/>
      <c r="L23" s="8"/>
      <c r="M23" s="8"/>
      <c r="N23" s="7"/>
      <c r="O23" s="7"/>
      <c r="Q23" s="7"/>
      <c r="R23" s="7"/>
      <c r="S23" s="8"/>
      <c r="T23" s="8"/>
      <c r="U23" s="7"/>
      <c r="V23" s="7"/>
      <c r="X23" s="39"/>
    </row>
    <row r="24" spans="2:29" x14ac:dyDescent="0.25">
      <c r="B24" s="7"/>
      <c r="C24" s="7"/>
      <c r="D24" s="7"/>
      <c r="E24" s="7"/>
      <c r="F24" s="9"/>
      <c r="G24" s="42">
        <v>4</v>
      </c>
      <c r="H24" s="7"/>
      <c r="J24" s="7"/>
      <c r="K24" s="7"/>
      <c r="L24" s="7"/>
      <c r="M24" s="9"/>
      <c r="N24" s="7"/>
      <c r="O24" s="7"/>
      <c r="Q24" s="7"/>
      <c r="R24" s="7"/>
      <c r="S24" s="7"/>
      <c r="T24" s="9"/>
      <c r="U24" s="7"/>
      <c r="V24" s="7"/>
    </row>
    <row r="25" spans="2:29" ht="5.25" customHeight="1" x14ac:dyDescent="0.25">
      <c r="B25" s="7"/>
      <c r="C25" s="7"/>
      <c r="D25" s="7"/>
      <c r="E25" s="7"/>
      <c r="F25" s="7"/>
      <c r="G25" s="7"/>
      <c r="H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</row>
    <row r="26" spans="2:29" ht="25.5" customHeight="1" x14ac:dyDescent="0.45">
      <c r="B26" s="7"/>
      <c r="C26" s="12" t="b">
        <v>0</v>
      </c>
      <c r="D26" s="7"/>
      <c r="E26" s="7"/>
      <c r="F26" s="9" t="s">
        <v>23</v>
      </c>
      <c r="G26" s="11">
        <f>VLOOKUP(G24,Cennik!H24:L28,3,FALSE)*C26</f>
        <v>0</v>
      </c>
      <c r="H26" s="7" t="s">
        <v>24</v>
      </c>
      <c r="I26" s="13" t="s">
        <v>25</v>
      </c>
      <c r="J26" s="7"/>
      <c r="K26" s="12" t="b">
        <v>1</v>
      </c>
      <c r="L26" s="7"/>
      <c r="M26" s="9" t="s">
        <v>23</v>
      </c>
      <c r="N26" s="11">
        <f>VLOOKUP(G24,Cennik!H24:L28,4,FALSE)*K26*C26</f>
        <v>0</v>
      </c>
      <c r="O26" s="7" t="s">
        <v>24</v>
      </c>
      <c r="P26" s="13" t="s">
        <v>25</v>
      </c>
      <c r="Q26" s="7"/>
      <c r="R26" s="12" t="b">
        <v>1</v>
      </c>
      <c r="S26" s="7"/>
      <c r="T26" s="9" t="s">
        <v>23</v>
      </c>
      <c r="U26" s="11">
        <f>VLOOKUP(G24,Cennik!H24:L28,5,FALSE)*R26*C26</f>
        <v>0</v>
      </c>
      <c r="V26" s="7" t="s">
        <v>24</v>
      </c>
      <c r="W26" s="13" t="s">
        <v>26</v>
      </c>
      <c r="X26" s="14">
        <f>G26+N26+U26</f>
        <v>0</v>
      </c>
      <c r="Y26" s="1" t="s">
        <v>24</v>
      </c>
    </row>
    <row r="27" spans="2:29" ht="6" customHeight="1" x14ac:dyDescent="0.25">
      <c r="B27" s="7"/>
      <c r="C27" s="7"/>
      <c r="D27" s="7"/>
      <c r="E27" s="7"/>
      <c r="F27" s="7"/>
      <c r="G27" s="7"/>
      <c r="H27" s="7"/>
      <c r="J27" s="7"/>
      <c r="K27" s="7"/>
      <c r="L27" s="7"/>
      <c r="M27" s="7"/>
      <c r="N27" s="7"/>
      <c r="O27" s="7"/>
      <c r="Q27" s="7"/>
      <c r="R27" s="7"/>
      <c r="S27" s="7"/>
      <c r="T27" s="7"/>
      <c r="U27" s="7"/>
      <c r="V27" s="7"/>
    </row>
    <row r="29" spans="2:29" ht="5.25" customHeight="1" x14ac:dyDescent="0.25">
      <c r="B29" s="7"/>
      <c r="C29" s="7"/>
      <c r="D29" s="7"/>
      <c r="E29" s="7"/>
      <c r="F29" s="7"/>
      <c r="G29" s="7"/>
      <c r="H29" s="7"/>
      <c r="J29" s="7"/>
      <c r="K29" s="7"/>
      <c r="L29" s="7"/>
      <c r="M29" s="7"/>
      <c r="N29" s="7"/>
      <c r="O29" s="7"/>
      <c r="Q29" s="7"/>
      <c r="R29" s="7"/>
      <c r="S29" s="7"/>
      <c r="T29" s="7"/>
      <c r="U29" s="7"/>
      <c r="V29" s="7"/>
    </row>
    <row r="30" spans="2:29" ht="15" customHeight="1" x14ac:dyDescent="0.25">
      <c r="B30" s="7"/>
      <c r="C30" s="7"/>
      <c r="D30" s="8"/>
      <c r="E30" s="7"/>
      <c r="F30" s="8"/>
      <c r="G30" s="7"/>
      <c r="H30" s="7"/>
      <c r="J30" s="7"/>
      <c r="K30" s="7"/>
      <c r="L30" s="7"/>
      <c r="M30" s="8"/>
      <c r="N30" s="7"/>
      <c r="O30" s="7"/>
      <c r="Q30" s="7"/>
      <c r="R30" s="7"/>
      <c r="S30" s="7"/>
      <c r="T30" s="8"/>
      <c r="U30" s="7"/>
      <c r="V30" s="7"/>
      <c r="AC30" s="39"/>
    </row>
    <row r="31" spans="2:29" ht="15" customHeight="1" x14ac:dyDescent="0.25">
      <c r="B31" s="7"/>
      <c r="C31" s="7"/>
      <c r="D31" s="7"/>
      <c r="E31" s="8"/>
      <c r="F31" s="8"/>
      <c r="G31" s="7"/>
      <c r="H31" s="7"/>
      <c r="J31" s="7"/>
      <c r="K31" s="7"/>
      <c r="L31" s="8"/>
      <c r="M31" s="8"/>
      <c r="N31" s="7"/>
      <c r="O31" s="7"/>
      <c r="Q31" s="7"/>
      <c r="R31" s="7"/>
      <c r="S31" s="8"/>
      <c r="T31" s="8"/>
      <c r="U31" s="7"/>
      <c r="V31" s="7"/>
      <c r="X31" s="39"/>
    </row>
    <row r="32" spans="2:29" x14ac:dyDescent="0.25">
      <c r="B32" s="7"/>
      <c r="C32" s="7"/>
      <c r="D32" s="7"/>
      <c r="E32" s="7"/>
      <c r="F32" s="9"/>
      <c r="G32" s="42">
        <v>5</v>
      </c>
      <c r="H32" s="7"/>
      <c r="J32" s="7"/>
      <c r="K32" s="7"/>
      <c r="L32" s="7"/>
      <c r="M32" s="9"/>
      <c r="N32" s="7"/>
      <c r="O32" s="7"/>
      <c r="Q32" s="7"/>
      <c r="R32" s="7"/>
      <c r="S32" s="7"/>
      <c r="T32" s="9"/>
      <c r="U32" s="7"/>
      <c r="V32" s="7"/>
    </row>
    <row r="33" spans="2:25" ht="5.25" customHeight="1" x14ac:dyDescent="0.25">
      <c r="B33" s="7"/>
      <c r="C33" s="7"/>
      <c r="D33" s="7"/>
      <c r="E33" s="7"/>
      <c r="F33" s="7"/>
      <c r="G33" s="7"/>
      <c r="H33" s="7"/>
      <c r="J33" s="7"/>
      <c r="K33" s="7"/>
      <c r="L33" s="7"/>
      <c r="M33" s="7"/>
      <c r="N33" s="7"/>
      <c r="O33" s="7"/>
      <c r="Q33" s="7"/>
      <c r="R33" s="7"/>
      <c r="S33" s="7"/>
      <c r="T33" s="7"/>
      <c r="U33" s="7"/>
      <c r="V33" s="7"/>
    </row>
    <row r="34" spans="2:25" ht="25.5" customHeight="1" x14ac:dyDescent="0.45">
      <c r="B34" s="7"/>
      <c r="C34" s="12" t="b">
        <v>0</v>
      </c>
      <c r="D34" s="7"/>
      <c r="E34" s="7"/>
      <c r="F34" s="9" t="s">
        <v>23</v>
      </c>
      <c r="G34" s="11">
        <f>VLOOKUP(G32,Cennik!H32:L36,3,FALSE)*C34</f>
        <v>0</v>
      </c>
      <c r="H34" s="7" t="s">
        <v>24</v>
      </c>
      <c r="I34" s="13" t="s">
        <v>25</v>
      </c>
      <c r="J34" s="7"/>
      <c r="K34" s="12" t="b">
        <v>1</v>
      </c>
      <c r="L34" s="7"/>
      <c r="M34" s="9" t="s">
        <v>23</v>
      </c>
      <c r="N34" s="11">
        <f>VLOOKUP(G32,Cennik!H32:L36,4,FALSE)*K34*C34</f>
        <v>0</v>
      </c>
      <c r="O34" s="7" t="s">
        <v>24</v>
      </c>
      <c r="P34" s="13" t="s">
        <v>25</v>
      </c>
      <c r="Q34" s="7"/>
      <c r="R34" s="12" t="b">
        <v>1</v>
      </c>
      <c r="S34" s="7"/>
      <c r="T34" s="9" t="s">
        <v>23</v>
      </c>
      <c r="U34" s="11">
        <f>VLOOKUP(G32,Cennik!H32:L36,5,FALSE)*R34*C34</f>
        <v>0</v>
      </c>
      <c r="V34" s="7" t="s">
        <v>24</v>
      </c>
      <c r="W34" s="13" t="s">
        <v>26</v>
      </c>
      <c r="X34" s="14">
        <f>G34+N34+U34</f>
        <v>0</v>
      </c>
      <c r="Y34" s="1" t="s">
        <v>24</v>
      </c>
    </row>
    <row r="35" spans="2:25" ht="6" customHeight="1" x14ac:dyDescent="0.25">
      <c r="B35" s="7"/>
      <c r="C35" s="7"/>
      <c r="D35" s="7"/>
      <c r="E35" s="7"/>
      <c r="F35" s="7"/>
      <c r="G35" s="7"/>
      <c r="H35" s="7"/>
      <c r="J35" s="7"/>
      <c r="K35" s="7"/>
      <c r="L35" s="7"/>
      <c r="M35" s="7"/>
      <c r="N35" s="7"/>
      <c r="O35" s="7"/>
      <c r="Q35" s="7"/>
      <c r="R35" s="7"/>
      <c r="S35" s="7"/>
      <c r="T35" s="7"/>
      <c r="U35" s="7"/>
      <c r="V35" s="7"/>
    </row>
    <row r="37" spans="2:25" ht="5.25" customHeight="1" x14ac:dyDescent="0.25">
      <c r="B37" s="10"/>
      <c r="C37" s="10"/>
      <c r="D37" s="10"/>
      <c r="E37" s="10"/>
      <c r="F37" s="10"/>
      <c r="G37" s="10"/>
      <c r="H37" s="10"/>
    </row>
    <row r="38" spans="2:25" ht="15" customHeight="1" x14ac:dyDescent="0.25">
      <c r="B38" s="10"/>
      <c r="C38" s="10"/>
      <c r="D38" s="15"/>
      <c r="E38" s="10"/>
      <c r="F38" s="15"/>
      <c r="G38" s="10"/>
      <c r="H38" s="10"/>
    </row>
    <row r="39" spans="2:25" ht="15" customHeight="1" x14ac:dyDescent="0.25">
      <c r="B39" s="10"/>
      <c r="C39" s="10"/>
      <c r="D39" s="10"/>
      <c r="E39" s="15"/>
      <c r="F39" s="15"/>
      <c r="G39" s="10"/>
      <c r="H39" s="10"/>
    </row>
    <row r="40" spans="2:25" x14ac:dyDescent="0.25">
      <c r="B40" s="10"/>
      <c r="C40" s="10"/>
      <c r="D40" s="10"/>
      <c r="E40" s="10"/>
      <c r="F40" s="16" t="s">
        <v>33</v>
      </c>
      <c r="G40" s="33">
        <v>2</v>
      </c>
      <c r="H40" s="10"/>
    </row>
    <row r="41" spans="2:25" ht="5.25" customHeight="1" x14ac:dyDescent="0.25">
      <c r="B41" s="10"/>
      <c r="C41" s="10"/>
      <c r="D41" s="10"/>
      <c r="E41" s="10"/>
      <c r="F41" s="10"/>
      <c r="G41" s="10"/>
      <c r="H41" s="10"/>
    </row>
    <row r="42" spans="2:25" ht="25.5" customHeight="1" x14ac:dyDescent="0.45">
      <c r="B42" s="10"/>
      <c r="C42" s="17" t="b">
        <v>0</v>
      </c>
      <c r="D42" s="10"/>
      <c r="E42" s="10"/>
      <c r="F42" s="16" t="s">
        <v>23</v>
      </c>
      <c r="G42" s="18">
        <f>VLOOKUP(G40,Cennik!B49:D51,3,FALSE)*C42</f>
        <v>0</v>
      </c>
      <c r="H42" s="10" t="s">
        <v>24</v>
      </c>
      <c r="I42" s="13"/>
      <c r="W42" s="13" t="s">
        <v>26</v>
      </c>
      <c r="X42" s="14">
        <f>G42+N42+U42</f>
        <v>0</v>
      </c>
      <c r="Y42" s="1" t="s">
        <v>24</v>
      </c>
    </row>
    <row r="43" spans="2:25" ht="6" customHeight="1" x14ac:dyDescent="0.25">
      <c r="B43" s="10"/>
      <c r="C43" s="10"/>
      <c r="D43" s="10"/>
      <c r="E43" s="10"/>
      <c r="F43" s="10"/>
      <c r="G43" s="10"/>
      <c r="H43" s="10"/>
    </row>
    <row r="44" spans="2:25" x14ac:dyDescent="0.25">
      <c r="U44" s="19"/>
      <c r="V44" s="19"/>
      <c r="W44" s="19"/>
      <c r="X44" s="19"/>
      <c r="Y44" s="19"/>
    </row>
    <row r="45" spans="2:25" ht="26.25" x14ac:dyDescent="0.4">
      <c r="U45" s="21" t="s">
        <v>27</v>
      </c>
      <c r="X45" s="14">
        <f>SUM(X5:X42)</f>
        <v>0</v>
      </c>
      <c r="Y45" s="1" t="s">
        <v>24</v>
      </c>
    </row>
    <row r="46" spans="2:25" ht="21" x14ac:dyDescent="0.35">
      <c r="U46" s="21" t="s">
        <v>28</v>
      </c>
      <c r="W46" s="20">
        <v>0.23</v>
      </c>
      <c r="X46" s="30">
        <f>X45*W46</f>
        <v>0</v>
      </c>
      <c r="Y46" s="1" t="s">
        <v>24</v>
      </c>
    </row>
    <row r="47" spans="2:25" ht="21" x14ac:dyDescent="0.35">
      <c r="E47" s="6" t="s">
        <v>35</v>
      </c>
      <c r="F47" s="29" t="s">
        <v>51</v>
      </c>
      <c r="U47" s="21" t="s">
        <v>29</v>
      </c>
      <c r="X47" s="30">
        <f>X45+X46</f>
        <v>0</v>
      </c>
      <c r="Y47" s="1" t="s">
        <v>24</v>
      </c>
    </row>
    <row r="49" spans="25:25" x14ac:dyDescent="0.25">
      <c r="Y49" s="6"/>
    </row>
  </sheetData>
  <sheetProtection password="C5D2" sheet="1" objects="1" scenarios="1" selectLockedCells="1"/>
  <dataConsolidate/>
  <mergeCells count="1">
    <mergeCell ref="S1:T1"/>
  </mergeCells>
  <hyperlinks>
    <hyperlink ref="F47" r:id="rId1" xr:uid="{00000000-0004-0000-0100-000000000000}"/>
  </hyperlinks>
  <pageMargins left="0.23622047244094491" right="0.23622047244094491" top="0.19685039370078741" bottom="0.31496062992125984" header="0.31496062992125984" footer="0.31496062992125984"/>
  <pageSetup paperSize="9" scale="73" orientation="landscape" horizontalDpi="0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0</xdr:rowOff>
                  </from>
                  <to>
                    <xdr:col>3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0</xdr:rowOff>
                  </from>
                  <to>
                    <xdr:col>11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16</xdr:col>
                    <xdr:colOff>209550</xdr:colOff>
                    <xdr:row>9</xdr:row>
                    <xdr:rowOff>0</xdr:rowOff>
                  </from>
                  <to>
                    <xdr:col>18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0</xdr:rowOff>
                  </from>
                  <to>
                    <xdr:col>3</xdr:col>
                    <xdr:colOff>419100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0</xdr:rowOff>
                  </from>
                  <to>
                    <xdr:col>11</xdr:col>
                    <xdr:colOff>419100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16</xdr:col>
                    <xdr:colOff>209550</xdr:colOff>
                    <xdr:row>17</xdr:row>
                    <xdr:rowOff>0</xdr:rowOff>
                  </from>
                  <to>
                    <xdr:col>18</xdr:col>
                    <xdr:colOff>419100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0</xdr:rowOff>
                  </from>
                  <to>
                    <xdr:col>3</xdr:col>
                    <xdr:colOff>419100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2" name="Check Box 8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0</xdr:rowOff>
                  </from>
                  <to>
                    <xdr:col>11</xdr:col>
                    <xdr:colOff>419100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3" name="Check Box 9">
              <controlPr defaultSize="0" autoFill="0" autoLine="0" autoPict="0">
                <anchor moveWithCells="1">
                  <from>
                    <xdr:col>16</xdr:col>
                    <xdr:colOff>209550</xdr:colOff>
                    <xdr:row>25</xdr:row>
                    <xdr:rowOff>0</xdr:rowOff>
                  </from>
                  <to>
                    <xdr:col>18</xdr:col>
                    <xdr:colOff>419100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4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33</xdr:row>
                    <xdr:rowOff>0</xdr:rowOff>
                  </from>
                  <to>
                    <xdr:col>3</xdr:col>
                    <xdr:colOff>419100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5" name="Check Box 11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0</xdr:rowOff>
                  </from>
                  <to>
                    <xdr:col>11</xdr:col>
                    <xdr:colOff>419100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6" name="Check Box 12">
              <controlPr defaultSize="0" autoFill="0" autoLine="0" autoPict="0">
                <anchor moveWithCells="1">
                  <from>
                    <xdr:col>16</xdr:col>
                    <xdr:colOff>209550</xdr:colOff>
                    <xdr:row>33</xdr:row>
                    <xdr:rowOff>0</xdr:rowOff>
                  </from>
                  <to>
                    <xdr:col>18</xdr:col>
                    <xdr:colOff>419100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41</xdr:row>
                    <xdr:rowOff>0</xdr:rowOff>
                  </from>
                  <to>
                    <xdr:col>3</xdr:col>
                    <xdr:colOff>419100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18" name="Drop Down 268">
              <controlPr defaultSize="0" autoLine="0" autoPict="0">
                <anchor moveWithCells="1">
                  <from>
                    <xdr:col>5</xdr:col>
                    <xdr:colOff>600075</xdr:colOff>
                    <xdr:row>38</xdr:row>
                    <xdr:rowOff>180975</xdr:rowOff>
                  </from>
                  <to>
                    <xdr:col>7</xdr:col>
                    <xdr:colOff>123825</xdr:colOff>
                    <xdr:row>40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B1:M51"/>
  <sheetViews>
    <sheetView workbookViewId="0">
      <selection activeCell="D2" sqref="D2"/>
    </sheetView>
  </sheetViews>
  <sheetFormatPr defaultRowHeight="15" x14ac:dyDescent="0.25"/>
  <cols>
    <col min="3" max="3" width="12.7109375" style="6" customWidth="1"/>
    <col min="4" max="6" width="12.7109375" customWidth="1"/>
    <col min="9" max="9" width="14.140625" style="6" customWidth="1"/>
    <col min="10" max="12" width="14.140625" customWidth="1"/>
  </cols>
  <sheetData>
    <row r="1" spans="2:12" x14ac:dyDescent="0.25">
      <c r="B1" t="s">
        <v>49</v>
      </c>
      <c r="D1" s="31">
        <v>45748</v>
      </c>
      <c r="F1" s="6" t="s">
        <v>47</v>
      </c>
      <c r="G1" s="36" t="s">
        <v>46</v>
      </c>
      <c r="H1" s="36" t="s">
        <v>44</v>
      </c>
      <c r="I1" s="36" t="s">
        <v>43</v>
      </c>
      <c r="J1" s="36" t="s">
        <v>45</v>
      </c>
    </row>
    <row r="2" spans="2:12" x14ac:dyDescent="0.25">
      <c r="C2" s="40" t="s">
        <v>50</v>
      </c>
      <c r="D2" s="31">
        <f>DATE(YEAR(D1),MONTH(D1)+3,1)-1</f>
        <v>45838</v>
      </c>
      <c r="F2" t="str">
        <f ca="1">IF(ISERROR(MATCH(INFO("release"),G1:J1,0)),"To nie Excel","To jest Excel")</f>
        <v>To jest Excel</v>
      </c>
      <c r="G2" s="37" t="s">
        <v>48</v>
      </c>
    </row>
    <row r="4" spans="2:12" x14ac:dyDescent="0.25">
      <c r="B4" t="s">
        <v>13</v>
      </c>
      <c r="I4" s="6" t="s">
        <v>14</v>
      </c>
    </row>
    <row r="7" spans="2:12" x14ac:dyDescent="0.25">
      <c r="B7" t="s">
        <v>0</v>
      </c>
      <c r="C7" s="5" t="s">
        <v>6</v>
      </c>
      <c r="D7" s="1" t="s">
        <v>2</v>
      </c>
      <c r="E7" s="1" t="s">
        <v>3</v>
      </c>
      <c r="F7" s="1" t="s">
        <v>39</v>
      </c>
      <c r="I7" s="5" t="str">
        <f>C7</f>
        <v>Max. faktur</v>
      </c>
      <c r="J7" s="1" t="str">
        <f>D7</f>
        <v>Podstawowa</v>
      </c>
      <c r="K7" s="1" t="str">
        <f>E7</f>
        <v>Wczytywanie</v>
      </c>
      <c r="L7" s="1" t="str">
        <f>F7</f>
        <v>Aktualizacje prawne</v>
      </c>
    </row>
    <row r="8" spans="2:12" x14ac:dyDescent="0.25">
      <c r="B8">
        <v>1</v>
      </c>
      <c r="C8" s="6">
        <f>Wzór!C7</f>
        <v>200</v>
      </c>
      <c r="D8">
        <f>Wzór!D7</f>
        <v>489</v>
      </c>
      <c r="E8">
        <f>Wzór!E7</f>
        <v>49</v>
      </c>
      <c r="F8">
        <f>Wzór!F7</f>
        <v>29</v>
      </c>
      <c r="H8">
        <f>B8</f>
        <v>1</v>
      </c>
      <c r="I8" s="6">
        <f t="shared" ref="I8:I12" si="0">C8</f>
        <v>200</v>
      </c>
      <c r="J8">
        <f>Wzór!J7</f>
        <v>829</v>
      </c>
      <c r="K8">
        <f>Wzór!K7</f>
        <v>79</v>
      </c>
      <c r="L8">
        <f>Wzór!L7</f>
        <v>59</v>
      </c>
    </row>
    <row r="9" spans="2:12" x14ac:dyDescent="0.25">
      <c r="B9">
        <v>2</v>
      </c>
      <c r="C9" s="6">
        <f>Wzór!C8</f>
        <v>500</v>
      </c>
      <c r="D9">
        <f>Wzór!D8</f>
        <v>829</v>
      </c>
      <c r="E9">
        <f>Wzór!E8</f>
        <v>79</v>
      </c>
      <c r="F9">
        <f>Wzór!F8</f>
        <v>59</v>
      </c>
      <c r="H9">
        <f t="shared" ref="H9:H12" si="1">B9</f>
        <v>2</v>
      </c>
      <c r="I9" s="6">
        <f t="shared" si="0"/>
        <v>500</v>
      </c>
      <c r="J9">
        <f>Wzór!J8</f>
        <v>1409</v>
      </c>
      <c r="K9">
        <f>Wzór!K8</f>
        <v>139</v>
      </c>
      <c r="L9">
        <f>Wzór!L8</f>
        <v>99</v>
      </c>
    </row>
    <row r="10" spans="2:12" x14ac:dyDescent="0.25">
      <c r="B10">
        <v>3</v>
      </c>
      <c r="C10" s="6">
        <f>Wzór!C9</f>
        <v>1000</v>
      </c>
      <c r="D10">
        <f>Wzór!D9</f>
        <v>1059</v>
      </c>
      <c r="E10">
        <f>Wzór!E9</f>
        <v>109</v>
      </c>
      <c r="F10">
        <f>Wzór!F9</f>
        <v>69</v>
      </c>
      <c r="H10">
        <f t="shared" si="1"/>
        <v>3</v>
      </c>
      <c r="I10" s="6">
        <f t="shared" si="0"/>
        <v>1000</v>
      </c>
      <c r="J10">
        <f>Wzór!J9</f>
        <v>1799</v>
      </c>
      <c r="K10">
        <f>Wzór!K9</f>
        <v>179</v>
      </c>
      <c r="L10">
        <f>Wzór!L9</f>
        <v>129</v>
      </c>
    </row>
    <row r="11" spans="2:12" x14ac:dyDescent="0.25">
      <c r="B11">
        <v>4</v>
      </c>
      <c r="C11" s="6">
        <f>Wzór!C10</f>
        <v>2500</v>
      </c>
      <c r="D11">
        <f>Wzór!D10</f>
        <v>1279</v>
      </c>
      <c r="E11">
        <f>Wzór!E10</f>
        <v>129</v>
      </c>
      <c r="F11">
        <f>Wzór!F10</f>
        <v>89</v>
      </c>
      <c r="H11">
        <f t="shared" si="1"/>
        <v>4</v>
      </c>
      <c r="I11" s="6">
        <f t="shared" si="0"/>
        <v>2500</v>
      </c>
      <c r="J11">
        <f>Wzór!J10</f>
        <v>2169</v>
      </c>
      <c r="K11">
        <f>Wzór!K10</f>
        <v>219</v>
      </c>
      <c r="L11">
        <f>Wzór!L10</f>
        <v>149</v>
      </c>
    </row>
    <row r="12" spans="2:12" x14ac:dyDescent="0.25">
      <c r="B12">
        <v>5</v>
      </c>
      <c r="C12" s="6" t="s">
        <v>7</v>
      </c>
      <c r="D12">
        <f>Wzór!D11</f>
        <v>1589</v>
      </c>
      <c r="E12">
        <f>Wzór!E11</f>
        <v>159</v>
      </c>
      <c r="F12">
        <f>Wzór!F11</f>
        <v>109</v>
      </c>
      <c r="H12">
        <f t="shared" si="1"/>
        <v>5</v>
      </c>
      <c r="I12" s="6" t="str">
        <f t="shared" si="0"/>
        <v>bez limitu</v>
      </c>
      <c r="J12">
        <f>Wzór!J11</f>
        <v>2699</v>
      </c>
      <c r="K12">
        <f>Wzór!K11</f>
        <v>269</v>
      </c>
      <c r="L12">
        <f>Wzór!L11</f>
        <v>189</v>
      </c>
    </row>
    <row r="15" spans="2:12" x14ac:dyDescent="0.25">
      <c r="B15" t="s">
        <v>15</v>
      </c>
      <c r="C15" s="5" t="str">
        <f t="shared" ref="C15:F20" si="2">C7</f>
        <v>Max. faktur</v>
      </c>
      <c r="D15" s="5" t="str">
        <f t="shared" si="2"/>
        <v>Podstawowa</v>
      </c>
      <c r="E15" s="5" t="str">
        <f t="shared" si="2"/>
        <v>Wczytywanie</v>
      </c>
      <c r="F15" s="5" t="str">
        <f t="shared" si="2"/>
        <v>Aktualizacje prawne</v>
      </c>
      <c r="G15" s="1"/>
      <c r="H15" s="1"/>
      <c r="I15" s="5" t="str">
        <f>C15</f>
        <v>Max. faktur</v>
      </c>
      <c r="J15" s="5" t="str">
        <f t="shared" ref="J15:L20" si="3">J7</f>
        <v>Podstawowa</v>
      </c>
      <c r="K15" s="5" t="str">
        <f t="shared" si="3"/>
        <v>Wczytywanie</v>
      </c>
      <c r="L15" s="5" t="str">
        <f t="shared" si="3"/>
        <v>Aktualizacje prawne</v>
      </c>
    </row>
    <row r="16" spans="2:12" x14ac:dyDescent="0.25">
      <c r="B16">
        <f>B8</f>
        <v>1</v>
      </c>
      <c r="C16" s="6">
        <f t="shared" si="2"/>
        <v>200</v>
      </c>
      <c r="D16">
        <f t="shared" si="2"/>
        <v>489</v>
      </c>
      <c r="E16">
        <f t="shared" si="2"/>
        <v>49</v>
      </c>
      <c r="F16">
        <f t="shared" si="2"/>
        <v>29</v>
      </c>
      <c r="H16">
        <f>B16</f>
        <v>1</v>
      </c>
      <c r="I16" s="6">
        <f t="shared" ref="I16:I20" si="4">C16</f>
        <v>200</v>
      </c>
      <c r="J16">
        <f t="shared" si="3"/>
        <v>829</v>
      </c>
      <c r="K16">
        <f t="shared" si="3"/>
        <v>79</v>
      </c>
      <c r="L16">
        <f t="shared" si="3"/>
        <v>59</v>
      </c>
    </row>
    <row r="17" spans="2:12" x14ac:dyDescent="0.25">
      <c r="B17">
        <f t="shared" ref="B17:B20" si="5">B9</f>
        <v>2</v>
      </c>
      <c r="C17" s="6">
        <f t="shared" si="2"/>
        <v>500</v>
      </c>
      <c r="D17">
        <f t="shared" si="2"/>
        <v>829</v>
      </c>
      <c r="E17">
        <f t="shared" si="2"/>
        <v>79</v>
      </c>
      <c r="F17">
        <f t="shared" si="2"/>
        <v>59</v>
      </c>
      <c r="H17">
        <f t="shared" ref="H17:H20" si="6">B17</f>
        <v>2</v>
      </c>
      <c r="I17" s="6">
        <f t="shared" si="4"/>
        <v>500</v>
      </c>
      <c r="J17">
        <f t="shared" si="3"/>
        <v>1409</v>
      </c>
      <c r="K17">
        <f t="shared" si="3"/>
        <v>139</v>
      </c>
      <c r="L17">
        <f t="shared" si="3"/>
        <v>99</v>
      </c>
    </row>
    <row r="18" spans="2:12" x14ac:dyDescent="0.25">
      <c r="B18">
        <f t="shared" si="5"/>
        <v>3</v>
      </c>
      <c r="C18" s="6">
        <f t="shared" si="2"/>
        <v>1000</v>
      </c>
      <c r="D18">
        <f t="shared" si="2"/>
        <v>1059</v>
      </c>
      <c r="E18">
        <f t="shared" si="2"/>
        <v>109</v>
      </c>
      <c r="F18">
        <f t="shared" si="2"/>
        <v>69</v>
      </c>
      <c r="H18">
        <f t="shared" si="6"/>
        <v>3</v>
      </c>
      <c r="I18" s="6">
        <f t="shared" si="4"/>
        <v>1000</v>
      </c>
      <c r="J18">
        <f t="shared" si="3"/>
        <v>1799</v>
      </c>
      <c r="K18">
        <f t="shared" si="3"/>
        <v>179</v>
      </c>
      <c r="L18">
        <f t="shared" si="3"/>
        <v>129</v>
      </c>
    </row>
    <row r="19" spans="2:12" x14ac:dyDescent="0.25">
      <c r="B19">
        <f t="shared" si="5"/>
        <v>4</v>
      </c>
      <c r="C19" s="6">
        <f t="shared" si="2"/>
        <v>2500</v>
      </c>
      <c r="D19">
        <f t="shared" si="2"/>
        <v>1279</v>
      </c>
      <c r="E19">
        <f t="shared" si="2"/>
        <v>129</v>
      </c>
      <c r="F19">
        <f t="shared" si="2"/>
        <v>89</v>
      </c>
      <c r="H19">
        <f t="shared" si="6"/>
        <v>4</v>
      </c>
      <c r="I19" s="6">
        <f t="shared" si="4"/>
        <v>2500</v>
      </c>
      <c r="J19">
        <f t="shared" si="3"/>
        <v>2169</v>
      </c>
      <c r="K19">
        <f t="shared" si="3"/>
        <v>219</v>
      </c>
      <c r="L19">
        <f t="shared" si="3"/>
        <v>149</v>
      </c>
    </row>
    <row r="20" spans="2:12" x14ac:dyDescent="0.25">
      <c r="B20">
        <f t="shared" si="5"/>
        <v>5</v>
      </c>
      <c r="C20" s="6" t="str">
        <f t="shared" si="2"/>
        <v>bez limitu</v>
      </c>
      <c r="D20">
        <f t="shared" si="2"/>
        <v>1589</v>
      </c>
      <c r="E20">
        <f t="shared" si="2"/>
        <v>159</v>
      </c>
      <c r="F20">
        <f t="shared" si="2"/>
        <v>109</v>
      </c>
      <c r="H20">
        <f t="shared" si="6"/>
        <v>5</v>
      </c>
      <c r="I20" s="6" t="str">
        <f t="shared" si="4"/>
        <v>bez limitu</v>
      </c>
      <c r="J20">
        <f t="shared" si="3"/>
        <v>2699</v>
      </c>
      <c r="K20">
        <f t="shared" si="3"/>
        <v>269</v>
      </c>
      <c r="L20">
        <f t="shared" si="3"/>
        <v>189</v>
      </c>
    </row>
    <row r="23" spans="2:12" x14ac:dyDescent="0.25">
      <c r="B23" t="s">
        <v>21</v>
      </c>
      <c r="C23" s="5" t="s">
        <v>18</v>
      </c>
      <c r="D23" s="5" t="str">
        <f t="shared" ref="D23:F28" si="7">D15</f>
        <v>Podstawowa</v>
      </c>
      <c r="E23" s="5" t="str">
        <f t="shared" si="7"/>
        <v>Wczytywanie</v>
      </c>
      <c r="F23" s="5" t="str">
        <f t="shared" si="7"/>
        <v>Aktualizacje prawne</v>
      </c>
      <c r="G23" s="1"/>
      <c r="H23" s="1"/>
      <c r="I23" s="5" t="str">
        <f>C23</f>
        <v>Max. dzienników</v>
      </c>
      <c r="J23" s="5" t="str">
        <f t="shared" ref="J23:L28" si="8">J15</f>
        <v>Podstawowa</v>
      </c>
      <c r="K23" s="5" t="str">
        <f t="shared" si="8"/>
        <v>Wczytywanie</v>
      </c>
      <c r="L23" s="5" t="str">
        <f t="shared" si="8"/>
        <v>Aktualizacje prawne</v>
      </c>
    </row>
    <row r="24" spans="2:12" x14ac:dyDescent="0.25">
      <c r="B24">
        <f>B16</f>
        <v>1</v>
      </c>
      <c r="C24" s="6">
        <f>C16*KR_Dim</f>
        <v>600</v>
      </c>
      <c r="D24">
        <f t="shared" si="7"/>
        <v>489</v>
      </c>
      <c r="E24">
        <f t="shared" si="7"/>
        <v>49</v>
      </c>
      <c r="F24">
        <f t="shared" si="7"/>
        <v>29</v>
      </c>
      <c r="H24">
        <f>B24</f>
        <v>1</v>
      </c>
      <c r="I24" s="6">
        <f t="shared" ref="I24:I28" si="9">C24</f>
        <v>600</v>
      </c>
      <c r="J24">
        <f t="shared" si="8"/>
        <v>829</v>
      </c>
      <c r="K24">
        <f t="shared" si="8"/>
        <v>79</v>
      </c>
      <c r="L24">
        <f t="shared" si="8"/>
        <v>59</v>
      </c>
    </row>
    <row r="25" spans="2:12" x14ac:dyDescent="0.25">
      <c r="B25">
        <f t="shared" ref="B25:B28" si="10">B17</f>
        <v>2</v>
      </c>
      <c r="C25" s="6">
        <f>C17*KR_Dim</f>
        <v>1500</v>
      </c>
      <c r="D25">
        <f t="shared" si="7"/>
        <v>829</v>
      </c>
      <c r="E25">
        <f t="shared" si="7"/>
        <v>79</v>
      </c>
      <c r="F25">
        <f t="shared" si="7"/>
        <v>59</v>
      </c>
      <c r="H25">
        <f t="shared" ref="H25:H28" si="11">B25</f>
        <v>2</v>
      </c>
      <c r="I25" s="6">
        <f t="shared" si="9"/>
        <v>1500</v>
      </c>
      <c r="J25">
        <f t="shared" si="8"/>
        <v>1409</v>
      </c>
      <c r="K25">
        <f t="shared" si="8"/>
        <v>139</v>
      </c>
      <c r="L25">
        <f t="shared" si="8"/>
        <v>99</v>
      </c>
    </row>
    <row r="26" spans="2:12" x14ac:dyDescent="0.25">
      <c r="B26">
        <f t="shared" si="10"/>
        <v>3</v>
      </c>
      <c r="C26" s="6">
        <f>C18*KR_Dim</f>
        <v>3000</v>
      </c>
      <c r="D26">
        <f t="shared" si="7"/>
        <v>1059</v>
      </c>
      <c r="E26">
        <f t="shared" si="7"/>
        <v>109</v>
      </c>
      <c r="F26">
        <f t="shared" si="7"/>
        <v>69</v>
      </c>
      <c r="H26">
        <f t="shared" si="11"/>
        <v>3</v>
      </c>
      <c r="I26" s="6">
        <f t="shared" si="9"/>
        <v>3000</v>
      </c>
      <c r="J26">
        <f t="shared" si="8"/>
        <v>1799</v>
      </c>
      <c r="K26">
        <f t="shared" si="8"/>
        <v>179</v>
      </c>
      <c r="L26">
        <f t="shared" si="8"/>
        <v>129</v>
      </c>
    </row>
    <row r="27" spans="2:12" x14ac:dyDescent="0.25">
      <c r="B27">
        <f t="shared" si="10"/>
        <v>4</v>
      </c>
      <c r="C27" s="6">
        <f>C19*KR_Dim</f>
        <v>7500</v>
      </c>
      <c r="D27">
        <f t="shared" si="7"/>
        <v>1279</v>
      </c>
      <c r="E27">
        <f t="shared" si="7"/>
        <v>129</v>
      </c>
      <c r="F27">
        <f t="shared" si="7"/>
        <v>89</v>
      </c>
      <c r="H27">
        <f t="shared" si="11"/>
        <v>4</v>
      </c>
      <c r="I27" s="6">
        <f t="shared" si="9"/>
        <v>7500</v>
      </c>
      <c r="J27">
        <f t="shared" si="8"/>
        <v>2169</v>
      </c>
      <c r="K27">
        <f t="shared" si="8"/>
        <v>219</v>
      </c>
      <c r="L27">
        <f t="shared" si="8"/>
        <v>149</v>
      </c>
    </row>
    <row r="28" spans="2:12" x14ac:dyDescent="0.25">
      <c r="B28">
        <f t="shared" si="10"/>
        <v>5</v>
      </c>
      <c r="C28" s="6" t="str">
        <f>C20</f>
        <v>bez limitu</v>
      </c>
      <c r="D28">
        <f t="shared" si="7"/>
        <v>1589</v>
      </c>
      <c r="E28">
        <f t="shared" si="7"/>
        <v>159</v>
      </c>
      <c r="F28">
        <f t="shared" si="7"/>
        <v>109</v>
      </c>
      <c r="H28">
        <f t="shared" si="11"/>
        <v>5</v>
      </c>
      <c r="I28" s="6" t="str">
        <f t="shared" si="9"/>
        <v>bez limitu</v>
      </c>
      <c r="J28">
        <f t="shared" si="8"/>
        <v>2699</v>
      </c>
      <c r="K28">
        <f t="shared" si="8"/>
        <v>269</v>
      </c>
      <c r="L28">
        <f t="shared" si="8"/>
        <v>189</v>
      </c>
    </row>
    <row r="31" spans="2:12" x14ac:dyDescent="0.25">
      <c r="B31" t="s">
        <v>22</v>
      </c>
      <c r="C31" s="5" t="s">
        <v>20</v>
      </c>
      <c r="D31" s="5" t="str">
        <f t="shared" ref="D31:F36" si="12">D23</f>
        <v>Podstawowa</v>
      </c>
      <c r="E31" s="5" t="str">
        <f t="shared" si="12"/>
        <v>Wczytywanie</v>
      </c>
      <c r="F31" s="5" t="str">
        <f t="shared" si="12"/>
        <v>Aktualizacje prawne</v>
      </c>
      <c r="G31" s="1"/>
      <c r="H31" s="1"/>
      <c r="I31" s="5" t="str">
        <f>C31</f>
        <v>Max. transakcji (jednego typu)</v>
      </c>
      <c r="J31" s="5" t="str">
        <f t="shared" ref="J31:L36" si="13">J23</f>
        <v>Podstawowa</v>
      </c>
      <c r="K31" s="5" t="str">
        <f t="shared" si="13"/>
        <v>Wczytywanie</v>
      </c>
      <c r="L31" s="5" t="str">
        <f t="shared" si="13"/>
        <v>Aktualizacje prawne</v>
      </c>
    </row>
    <row r="32" spans="2:12" x14ac:dyDescent="0.25">
      <c r="B32">
        <f>B24</f>
        <v>1</v>
      </c>
      <c r="C32" s="6">
        <f>C16*Mag_Dim</f>
        <v>100</v>
      </c>
      <c r="D32">
        <f t="shared" si="12"/>
        <v>489</v>
      </c>
      <c r="E32">
        <f t="shared" si="12"/>
        <v>49</v>
      </c>
      <c r="F32">
        <f t="shared" si="12"/>
        <v>29</v>
      </c>
      <c r="H32">
        <f>B32</f>
        <v>1</v>
      </c>
      <c r="I32" s="6">
        <f t="shared" ref="I32:I36" si="14">C32</f>
        <v>100</v>
      </c>
      <c r="J32">
        <f t="shared" si="13"/>
        <v>829</v>
      </c>
      <c r="K32">
        <f t="shared" si="13"/>
        <v>79</v>
      </c>
      <c r="L32">
        <f t="shared" si="13"/>
        <v>59</v>
      </c>
    </row>
    <row r="33" spans="2:13" x14ac:dyDescent="0.25">
      <c r="B33">
        <f t="shared" ref="B33:B36" si="15">B25</f>
        <v>2</v>
      </c>
      <c r="C33" s="6">
        <f>C17*Mag_Dim</f>
        <v>250</v>
      </c>
      <c r="D33">
        <f t="shared" si="12"/>
        <v>829</v>
      </c>
      <c r="E33">
        <f t="shared" si="12"/>
        <v>79</v>
      </c>
      <c r="F33">
        <f t="shared" si="12"/>
        <v>59</v>
      </c>
      <c r="H33">
        <f t="shared" ref="H33:H36" si="16">B33</f>
        <v>2</v>
      </c>
      <c r="I33" s="6">
        <f t="shared" si="14"/>
        <v>250</v>
      </c>
      <c r="J33">
        <f t="shared" si="13"/>
        <v>1409</v>
      </c>
      <c r="K33">
        <f t="shared" si="13"/>
        <v>139</v>
      </c>
      <c r="L33">
        <f t="shared" si="13"/>
        <v>99</v>
      </c>
    </row>
    <row r="34" spans="2:13" x14ac:dyDescent="0.25">
      <c r="B34">
        <f t="shared" si="15"/>
        <v>3</v>
      </c>
      <c r="C34" s="6">
        <f>C18*Mag_Dim</f>
        <v>500</v>
      </c>
      <c r="D34">
        <f t="shared" si="12"/>
        <v>1059</v>
      </c>
      <c r="E34">
        <f t="shared" si="12"/>
        <v>109</v>
      </c>
      <c r="F34">
        <f t="shared" si="12"/>
        <v>69</v>
      </c>
      <c r="H34">
        <f t="shared" si="16"/>
        <v>3</v>
      </c>
      <c r="I34" s="6">
        <f t="shared" si="14"/>
        <v>500</v>
      </c>
      <c r="J34">
        <f t="shared" si="13"/>
        <v>1799</v>
      </c>
      <c r="K34">
        <f t="shared" si="13"/>
        <v>179</v>
      </c>
      <c r="L34">
        <f t="shared" si="13"/>
        <v>129</v>
      </c>
    </row>
    <row r="35" spans="2:13" x14ac:dyDescent="0.25">
      <c r="B35">
        <f t="shared" si="15"/>
        <v>4</v>
      </c>
      <c r="C35" s="6">
        <f>C19*Mag_Dim</f>
        <v>1250</v>
      </c>
      <c r="D35">
        <f t="shared" si="12"/>
        <v>1279</v>
      </c>
      <c r="E35">
        <f t="shared" si="12"/>
        <v>129</v>
      </c>
      <c r="F35">
        <f t="shared" si="12"/>
        <v>89</v>
      </c>
      <c r="H35">
        <f t="shared" si="16"/>
        <v>4</v>
      </c>
      <c r="I35" s="6">
        <f t="shared" si="14"/>
        <v>1250</v>
      </c>
      <c r="J35">
        <f t="shared" si="13"/>
        <v>2169</v>
      </c>
      <c r="K35">
        <f t="shared" si="13"/>
        <v>219</v>
      </c>
      <c r="L35">
        <f t="shared" si="13"/>
        <v>149</v>
      </c>
    </row>
    <row r="36" spans="2:13" x14ac:dyDescent="0.25">
      <c r="B36">
        <f t="shared" si="15"/>
        <v>5</v>
      </c>
      <c r="C36" s="6" t="str">
        <f>C28</f>
        <v>bez limitu</v>
      </c>
      <c r="D36">
        <f t="shared" si="12"/>
        <v>1589</v>
      </c>
      <c r="E36">
        <f t="shared" si="12"/>
        <v>159</v>
      </c>
      <c r="F36">
        <f t="shared" si="12"/>
        <v>109</v>
      </c>
      <c r="H36">
        <f t="shared" si="16"/>
        <v>5</v>
      </c>
      <c r="I36" s="6" t="str">
        <f t="shared" si="14"/>
        <v>bez limitu</v>
      </c>
      <c r="J36">
        <f t="shared" si="13"/>
        <v>2699</v>
      </c>
      <c r="K36">
        <f t="shared" si="13"/>
        <v>269</v>
      </c>
      <c r="L36">
        <f t="shared" si="13"/>
        <v>189</v>
      </c>
    </row>
    <row r="39" spans="2:13" x14ac:dyDescent="0.25">
      <c r="B39" t="s">
        <v>40</v>
      </c>
      <c r="C39" s="5" t="s">
        <v>19</v>
      </c>
      <c r="D39" s="5" t="str">
        <f>D31</f>
        <v>Podstawowa</v>
      </c>
      <c r="E39" s="5" t="str">
        <f>E31</f>
        <v>Wczytywanie</v>
      </c>
      <c r="F39" s="5" t="str">
        <f>F31</f>
        <v>Aktualizacje prawne</v>
      </c>
      <c r="G39" s="1"/>
      <c r="H39" s="1"/>
      <c r="I39" s="5" t="str">
        <f>C39</f>
        <v>Max. transakcji</v>
      </c>
      <c r="J39" s="5" t="str">
        <f>J31</f>
        <v>Podstawowa</v>
      </c>
      <c r="K39" s="5" t="str">
        <f>K31</f>
        <v>Wczytywanie</v>
      </c>
      <c r="L39" s="5" t="str">
        <f>L31</f>
        <v>Aktualizacje prawne</v>
      </c>
    </row>
    <row r="40" spans="2:13" x14ac:dyDescent="0.25">
      <c r="B40">
        <f>B32</f>
        <v>1</v>
      </c>
      <c r="C40" s="6">
        <f>C16*WB_Dim</f>
        <v>400</v>
      </c>
      <c r="D40">
        <f t="shared" ref="D40:F44" si="17">ROUND(D32*WBCoef,-1)-1</f>
        <v>489</v>
      </c>
      <c r="E40">
        <f t="shared" si="17"/>
        <v>49</v>
      </c>
      <c r="F40">
        <f t="shared" si="17"/>
        <v>29</v>
      </c>
      <c r="H40">
        <f>B40</f>
        <v>1</v>
      </c>
      <c r="I40" s="6">
        <f t="shared" ref="I40:I44" si="18">C40</f>
        <v>400</v>
      </c>
      <c r="J40">
        <f t="shared" ref="J40:L44" si="19">ROUND(J32*WBCoef,-1)-1</f>
        <v>829</v>
      </c>
      <c r="K40">
        <f t="shared" si="19"/>
        <v>79</v>
      </c>
      <c r="L40">
        <f t="shared" si="19"/>
        <v>59</v>
      </c>
    </row>
    <row r="41" spans="2:13" x14ac:dyDescent="0.25">
      <c r="B41">
        <f t="shared" ref="B41:B44" si="20">B33</f>
        <v>2</v>
      </c>
      <c r="C41" s="6">
        <f>C17*WB_Dim</f>
        <v>1000</v>
      </c>
      <c r="D41">
        <f t="shared" si="17"/>
        <v>829</v>
      </c>
      <c r="E41">
        <f t="shared" si="17"/>
        <v>79</v>
      </c>
      <c r="F41">
        <f t="shared" si="17"/>
        <v>59</v>
      </c>
      <c r="H41">
        <f t="shared" ref="H41:H44" si="21">B41</f>
        <v>2</v>
      </c>
      <c r="I41" s="6">
        <f t="shared" si="18"/>
        <v>1000</v>
      </c>
      <c r="J41">
        <f t="shared" si="19"/>
        <v>1409</v>
      </c>
      <c r="K41">
        <f t="shared" si="19"/>
        <v>139</v>
      </c>
      <c r="L41">
        <f t="shared" si="19"/>
        <v>99</v>
      </c>
    </row>
    <row r="42" spans="2:13" x14ac:dyDescent="0.25">
      <c r="B42">
        <f t="shared" si="20"/>
        <v>3</v>
      </c>
      <c r="C42" s="6">
        <f>C18*WB_Dim</f>
        <v>2000</v>
      </c>
      <c r="D42">
        <f t="shared" si="17"/>
        <v>1059</v>
      </c>
      <c r="E42">
        <f t="shared" si="17"/>
        <v>109</v>
      </c>
      <c r="F42">
        <f t="shared" si="17"/>
        <v>69</v>
      </c>
      <c r="H42">
        <f t="shared" si="21"/>
        <v>3</v>
      </c>
      <c r="I42" s="6">
        <f t="shared" si="18"/>
        <v>2000</v>
      </c>
      <c r="J42">
        <f t="shared" si="19"/>
        <v>1799</v>
      </c>
      <c r="K42">
        <f t="shared" si="19"/>
        <v>179</v>
      </c>
      <c r="L42">
        <f t="shared" si="19"/>
        <v>129</v>
      </c>
    </row>
    <row r="43" spans="2:13" x14ac:dyDescent="0.25">
      <c r="B43">
        <f t="shared" si="20"/>
        <v>4</v>
      </c>
      <c r="C43" s="6">
        <f>C19*WB_Dim</f>
        <v>5000</v>
      </c>
      <c r="D43">
        <f t="shared" si="17"/>
        <v>1279</v>
      </c>
      <c r="E43">
        <f t="shared" si="17"/>
        <v>129</v>
      </c>
      <c r="F43">
        <f t="shared" si="17"/>
        <v>89</v>
      </c>
      <c r="H43">
        <f t="shared" si="21"/>
        <v>4</v>
      </c>
      <c r="I43" s="6">
        <f t="shared" si="18"/>
        <v>5000</v>
      </c>
      <c r="J43">
        <f t="shared" si="19"/>
        <v>2169</v>
      </c>
      <c r="K43">
        <f t="shared" si="19"/>
        <v>219</v>
      </c>
      <c r="L43">
        <f t="shared" si="19"/>
        <v>149</v>
      </c>
    </row>
    <row r="44" spans="2:13" x14ac:dyDescent="0.25">
      <c r="B44">
        <f t="shared" si="20"/>
        <v>5</v>
      </c>
      <c r="C44" s="6" t="str">
        <f>C36</f>
        <v>bez limitu</v>
      </c>
      <c r="D44">
        <f t="shared" si="17"/>
        <v>1589</v>
      </c>
      <c r="E44">
        <f t="shared" si="17"/>
        <v>159</v>
      </c>
      <c r="F44">
        <f t="shared" si="17"/>
        <v>109</v>
      </c>
      <c r="H44">
        <f t="shared" si="21"/>
        <v>5</v>
      </c>
      <c r="I44" s="6" t="str">
        <f t="shared" si="18"/>
        <v>bez limitu</v>
      </c>
      <c r="J44">
        <f t="shared" si="19"/>
        <v>2699</v>
      </c>
      <c r="K44">
        <f t="shared" si="19"/>
        <v>269</v>
      </c>
      <c r="L44">
        <f t="shared" si="19"/>
        <v>189</v>
      </c>
    </row>
    <row r="46" spans="2:13" x14ac:dyDescent="0.25">
      <c r="E46" t="s">
        <v>37</v>
      </c>
      <c r="F46">
        <f>SUM(D12:F12,D20:F20,D28:F28,D36:F36,D44:F44)</f>
        <v>9285</v>
      </c>
      <c r="K46" t="s">
        <v>37</v>
      </c>
      <c r="L46">
        <f>SUM(J12:L12,J20:L20,J28:L28,J36:L36,J44:L44)</f>
        <v>15785</v>
      </c>
    </row>
    <row r="48" spans="2:13" x14ac:dyDescent="0.25">
      <c r="B48" t="s">
        <v>30</v>
      </c>
      <c r="C48" s="5" t="s">
        <v>31</v>
      </c>
      <c r="D48" s="5" t="s">
        <v>32</v>
      </c>
      <c r="H48" s="6" t="s">
        <v>41</v>
      </c>
      <c r="I48" s="34">
        <v>0.4</v>
      </c>
      <c r="J48" t="s">
        <v>38</v>
      </c>
      <c r="K48" t="s">
        <v>42</v>
      </c>
      <c r="L48" s="22">
        <f>100%-I48</f>
        <v>0.6</v>
      </c>
      <c r="M48" t="s">
        <v>38</v>
      </c>
    </row>
    <row r="49" spans="2:4" x14ac:dyDescent="0.25">
      <c r="B49">
        <v>1</v>
      </c>
      <c r="C49" s="6">
        <v>4</v>
      </c>
      <c r="D49">
        <v>399</v>
      </c>
    </row>
    <row r="50" spans="2:4" x14ac:dyDescent="0.25">
      <c r="B50">
        <v>2</v>
      </c>
      <c r="C50" s="6">
        <v>8</v>
      </c>
      <c r="D50">
        <v>799</v>
      </c>
    </row>
    <row r="51" spans="2:4" x14ac:dyDescent="0.25">
      <c r="B51">
        <v>3</v>
      </c>
      <c r="C51" s="6">
        <v>10</v>
      </c>
      <c r="D51">
        <v>999</v>
      </c>
    </row>
  </sheetData>
  <sheetProtection algorithmName="SHA-512" hashValue="5ZuXD5aOl0zrzG86xrLJhxFe5JK3/1tUKIokt+JhIQbFZv4OLV00LwYazLfjld1zP3yIOe/VzTEFUAf+PSsiiA==" saltValue="VghlsYY8ctt8sFibyFLbg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B1:L18"/>
  <sheetViews>
    <sheetView workbookViewId="0">
      <selection activeCell="D12" sqref="D12"/>
    </sheetView>
  </sheetViews>
  <sheetFormatPr defaultRowHeight="15" x14ac:dyDescent="0.25"/>
  <cols>
    <col min="2" max="2" width="12.7109375" customWidth="1"/>
    <col min="3" max="3" width="11.5703125" customWidth="1"/>
    <col min="4" max="4" width="13.42578125" customWidth="1"/>
    <col min="5" max="5" width="14.5703125" customWidth="1"/>
    <col min="6" max="6" width="15.42578125" customWidth="1"/>
    <col min="10" max="10" width="14.28515625" customWidth="1"/>
    <col min="11" max="11" width="13.140625" customWidth="1"/>
    <col min="12" max="12" width="13.7109375" customWidth="1"/>
  </cols>
  <sheetData>
    <row r="1" spans="2:12" x14ac:dyDescent="0.25">
      <c r="B1" s="6" t="s">
        <v>5</v>
      </c>
      <c r="C1" s="3">
        <v>2</v>
      </c>
      <c r="E1" s="4">
        <v>0.1</v>
      </c>
      <c r="F1" s="4">
        <v>7.0000000000000007E-2</v>
      </c>
      <c r="I1" t="s">
        <v>12</v>
      </c>
      <c r="J1" s="4">
        <v>0.7</v>
      </c>
    </row>
    <row r="3" spans="2:12" x14ac:dyDescent="0.25">
      <c r="D3" t="s">
        <v>10</v>
      </c>
      <c r="J3" t="s">
        <v>11</v>
      </c>
    </row>
    <row r="4" spans="2:12" x14ac:dyDescent="0.25">
      <c r="B4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8</v>
      </c>
      <c r="H4" s="1" t="s">
        <v>9</v>
      </c>
      <c r="J4" s="1" t="s">
        <v>2</v>
      </c>
      <c r="K4" s="1" t="s">
        <v>3</v>
      </c>
      <c r="L4" s="1" t="s">
        <v>4</v>
      </c>
    </row>
    <row r="5" spans="2:12" x14ac:dyDescent="0.25">
      <c r="C5">
        <v>50</v>
      </c>
      <c r="D5" s="3">
        <v>99</v>
      </c>
      <c r="E5">
        <f t="shared" ref="E5:E11" si="0">ROUND(D5*Procent_Wczytywania,-1)-1</f>
        <v>9</v>
      </c>
      <c r="F5">
        <f t="shared" ref="F5:F11" si="1">ROUND(D5*Procent_Aktualizacji,-1)-1</f>
        <v>9</v>
      </c>
      <c r="G5">
        <v>1</v>
      </c>
      <c r="H5" s="2">
        <f t="shared" ref="H5:H11" si="2">LOG(G5,LGP)</f>
        <v>0</v>
      </c>
      <c r="J5">
        <f t="shared" ref="J5:J11" si="3">ROUND(D5*(1+MultCf),-1)-1</f>
        <v>169</v>
      </c>
      <c r="K5">
        <f t="shared" ref="K5:K11" si="4">ROUND(J5*Procent_Wczytywania,-1)-1</f>
        <v>19</v>
      </c>
      <c r="L5">
        <f t="shared" ref="L5:L11" si="5">ROUND(J5*Procent_Aktualizacji,-1)-1</f>
        <v>9</v>
      </c>
    </row>
    <row r="6" spans="2:12" x14ac:dyDescent="0.25">
      <c r="C6">
        <v>100</v>
      </c>
      <c r="D6">
        <f>ROUND((JPK_VAT_Max-JPK_VAT_Min)*H6/Cfmax,-1)-1</f>
        <v>269</v>
      </c>
      <c r="E6">
        <f t="shared" si="0"/>
        <v>29</v>
      </c>
      <c r="F6">
        <f t="shared" si="1"/>
        <v>19</v>
      </c>
      <c r="G6" s="3">
        <v>2.4</v>
      </c>
      <c r="H6" s="2">
        <f t="shared" si="2"/>
        <v>1.2630344058337937</v>
      </c>
      <c r="J6">
        <f t="shared" si="3"/>
        <v>459</v>
      </c>
      <c r="K6">
        <f t="shared" si="4"/>
        <v>49</v>
      </c>
      <c r="L6">
        <f t="shared" si="5"/>
        <v>29</v>
      </c>
    </row>
    <row r="7" spans="2:12" x14ac:dyDescent="0.25">
      <c r="C7">
        <v>200</v>
      </c>
      <c r="D7">
        <f>ROUND((JPK_VAT_Max-JPK_VAT_Min)*H7/Cfmax,-1)-1</f>
        <v>489</v>
      </c>
      <c r="E7">
        <f t="shared" si="0"/>
        <v>49</v>
      </c>
      <c r="F7">
        <f t="shared" si="1"/>
        <v>29</v>
      </c>
      <c r="G7" s="3">
        <v>5</v>
      </c>
      <c r="H7" s="2">
        <f t="shared" si="2"/>
        <v>2.3219280948873622</v>
      </c>
      <c r="J7">
        <f t="shared" si="3"/>
        <v>829</v>
      </c>
      <c r="K7">
        <f t="shared" si="4"/>
        <v>79</v>
      </c>
      <c r="L7">
        <f t="shared" si="5"/>
        <v>59</v>
      </c>
    </row>
    <row r="8" spans="2:12" x14ac:dyDescent="0.25">
      <c r="C8">
        <v>500</v>
      </c>
      <c r="D8">
        <f>ROUND((JPK_VAT_Max-JPK_VAT_Min)*H8/Cfmax,-1)-1</f>
        <v>829</v>
      </c>
      <c r="E8">
        <f t="shared" si="0"/>
        <v>79</v>
      </c>
      <c r="F8">
        <f t="shared" si="1"/>
        <v>59</v>
      </c>
      <c r="G8" s="3">
        <v>15</v>
      </c>
      <c r="H8" s="2">
        <f t="shared" si="2"/>
        <v>3.9068905956085187</v>
      </c>
      <c r="J8">
        <f t="shared" si="3"/>
        <v>1409</v>
      </c>
      <c r="K8">
        <f t="shared" si="4"/>
        <v>139</v>
      </c>
      <c r="L8">
        <f t="shared" si="5"/>
        <v>99</v>
      </c>
    </row>
    <row r="9" spans="2:12" x14ac:dyDescent="0.25">
      <c r="C9">
        <v>1000</v>
      </c>
      <c r="D9">
        <f>ROUND((JPK_VAT_Max-JPK_VAT_Min)*H9/Cfmax,-1)-1</f>
        <v>1059</v>
      </c>
      <c r="E9">
        <f t="shared" si="0"/>
        <v>109</v>
      </c>
      <c r="F9">
        <f t="shared" si="1"/>
        <v>69</v>
      </c>
      <c r="G9" s="3">
        <v>32</v>
      </c>
      <c r="H9" s="2">
        <f t="shared" si="2"/>
        <v>5</v>
      </c>
      <c r="J9">
        <f t="shared" si="3"/>
        <v>1799</v>
      </c>
      <c r="K9">
        <f t="shared" si="4"/>
        <v>179</v>
      </c>
      <c r="L9">
        <f t="shared" si="5"/>
        <v>129</v>
      </c>
    </row>
    <row r="10" spans="2:12" x14ac:dyDescent="0.25">
      <c r="C10">
        <v>2500</v>
      </c>
      <c r="D10">
        <f>ROUND((JPK_VAT_Max-JPK_VAT_Min)*H10/Cfmax,-1)-1</f>
        <v>1279</v>
      </c>
      <c r="E10">
        <f t="shared" si="0"/>
        <v>129</v>
      </c>
      <c r="F10">
        <f t="shared" si="1"/>
        <v>89</v>
      </c>
      <c r="G10" s="3">
        <v>64</v>
      </c>
      <c r="H10" s="2">
        <f t="shared" si="2"/>
        <v>6</v>
      </c>
      <c r="J10">
        <f t="shared" si="3"/>
        <v>2169</v>
      </c>
      <c r="K10">
        <f t="shared" si="4"/>
        <v>219</v>
      </c>
      <c r="L10">
        <f t="shared" si="5"/>
        <v>149</v>
      </c>
    </row>
    <row r="11" spans="2:12" x14ac:dyDescent="0.25">
      <c r="C11">
        <v>10000</v>
      </c>
      <c r="D11" s="3">
        <v>1589</v>
      </c>
      <c r="E11">
        <f t="shared" si="0"/>
        <v>159</v>
      </c>
      <c r="F11">
        <f t="shared" si="1"/>
        <v>109</v>
      </c>
      <c r="G11">
        <v>128</v>
      </c>
      <c r="H11" s="2">
        <f t="shared" si="2"/>
        <v>7</v>
      </c>
      <c r="J11">
        <f t="shared" si="3"/>
        <v>2699</v>
      </c>
      <c r="K11">
        <f t="shared" si="4"/>
        <v>269</v>
      </c>
      <c r="L11">
        <f t="shared" si="5"/>
        <v>189</v>
      </c>
    </row>
    <row r="13" spans="2:12" x14ac:dyDescent="0.25">
      <c r="B13" t="s">
        <v>36</v>
      </c>
      <c r="I13" t="s">
        <v>17</v>
      </c>
      <c r="J13" s="4">
        <v>1</v>
      </c>
    </row>
    <row r="14" spans="2:12" x14ac:dyDescent="0.25">
      <c r="B14" t="s">
        <v>21</v>
      </c>
      <c r="C14" s="3">
        <v>3</v>
      </c>
    </row>
    <row r="15" spans="2:12" x14ac:dyDescent="0.25">
      <c r="H15" t="s">
        <v>34</v>
      </c>
      <c r="J15" s="4">
        <v>0</v>
      </c>
    </row>
    <row r="16" spans="2:12" x14ac:dyDescent="0.25">
      <c r="B16" t="s">
        <v>22</v>
      </c>
      <c r="C16" s="3">
        <v>0.5</v>
      </c>
    </row>
    <row r="18" spans="2:3" x14ac:dyDescent="0.25">
      <c r="B18" t="s">
        <v>16</v>
      </c>
      <c r="C18" s="3">
        <v>2</v>
      </c>
    </row>
  </sheetData>
  <sheetProtection password="C5D2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15</vt:i4>
      </vt:variant>
    </vt:vector>
  </HeadingPairs>
  <TitlesOfParts>
    <vt:vector size="19" baseType="lpstr">
      <vt:lpstr>Wycena (dla 1 KRS)</vt:lpstr>
      <vt:lpstr>Wycena (dla wielu KRS)</vt:lpstr>
      <vt:lpstr>Cennik</vt:lpstr>
      <vt:lpstr>Wzór</vt:lpstr>
      <vt:lpstr>Cfmax</vt:lpstr>
      <vt:lpstr>Identyfikacja</vt:lpstr>
      <vt:lpstr>JPK_VAT_Max</vt:lpstr>
      <vt:lpstr>JPK_VAT_Min</vt:lpstr>
      <vt:lpstr>KR_Dim</vt:lpstr>
      <vt:lpstr>LGP</vt:lpstr>
      <vt:lpstr>Mag_Dim</vt:lpstr>
      <vt:lpstr>MaxZa1</vt:lpstr>
      <vt:lpstr>MaxZaWiele</vt:lpstr>
      <vt:lpstr>MultCf</vt:lpstr>
      <vt:lpstr>Procent_Aktualizacji</vt:lpstr>
      <vt:lpstr>Procent_Wczytywania</vt:lpstr>
      <vt:lpstr>RabatZaKomplet</vt:lpstr>
      <vt:lpstr>WB_Dim</vt:lpstr>
      <vt:lpstr>WBCoef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Witold Jaworski</dc:creator>
  <cp:lastModifiedBy>Witold Jaworski</cp:lastModifiedBy>
  <cp:lastPrinted>2016-12-16T19:18:34Z</cp:lastPrinted>
  <dcterms:created xsi:type="dcterms:W3CDTF">2016-08-28T13:41:50Z</dcterms:created>
  <dcterms:modified xsi:type="dcterms:W3CDTF">2025-04-01T09:08:59Z</dcterms:modified>
</cp:coreProperties>
</file>