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Hyperbook\Documents\ZigZak\JPK\Sklep\"/>
    </mc:Choice>
  </mc:AlternateContent>
  <xr:revisionPtr revIDLastSave="0" documentId="13_ncr:1_{E8FA9B10-2261-42BD-9C1F-4D5872F816C5}" xr6:coauthVersionLast="47" xr6:coauthVersionMax="47" xr10:uidLastSave="{00000000-0000-0000-0000-000000000000}"/>
  <bookViews>
    <workbookView xWindow="4845" yWindow="2730" windowWidth="18750" windowHeight="14400" xr2:uid="{00000000-000D-0000-FFFF-FFFF00000000}"/>
  </bookViews>
  <sheets>
    <sheet name="Wycena (dla 1 NIP)" sheetId="3" r:id="rId1"/>
    <sheet name="Wycena (dla wielu NIP)" sheetId="4" r:id="rId2"/>
    <sheet name="Cennik" sheetId="2" state="hidden" r:id="rId3"/>
    <sheet name="Wzór" sheetId="1" state="hidden" r:id="rId4"/>
  </sheets>
  <definedNames>
    <definedName name="Cfmax">Wzór!$H$11</definedName>
    <definedName name="Identyfikacja">Cennik!$F$2</definedName>
    <definedName name="JPK_VAT_Max">Wzór!$D$11</definedName>
    <definedName name="JPK_VAT_Min">Wzór!$D$5</definedName>
    <definedName name="KR_Dim">Wzór!$C$14</definedName>
    <definedName name="Kwartal">Cennik!#REF!</definedName>
    <definedName name="LGP">Wzór!$C$1</definedName>
    <definedName name="Mag_Dim">Wzór!$C$16</definedName>
    <definedName name="MaxZa1">Cennik!$F$54</definedName>
    <definedName name="MaxZaWiele">Cennik!$L$54</definedName>
    <definedName name="MultCf">Wzór!$J$1</definedName>
    <definedName name="Procent_Aktualizacji">Wzór!$F$1</definedName>
    <definedName name="Procent_Wczytywania">Wzór!$E$1</definedName>
    <definedName name="RabatZaKomplet">Cennik!$L$56</definedName>
    <definedName name="ST_Dim">Wzór!$C$20</definedName>
    <definedName name="Ten_Rok">Cennik!#REF!</definedName>
    <definedName name="WB_Dim">Wzór!$C$18</definedName>
    <definedName name="WBCoef">Wzór!$J$13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4" i="2" l="1"/>
  <c r="F54" i="2"/>
  <c r="I31" i="2" l="1"/>
  <c r="D2" i="2"/>
  <c r="S1" i="4" s="1"/>
  <c r="Q1" i="4"/>
  <c r="Q1" i="3"/>
  <c r="B17" i="2"/>
  <c r="B25" i="2" s="1"/>
  <c r="B18" i="2"/>
  <c r="H18" i="2" s="1"/>
  <c r="B19" i="2"/>
  <c r="B27" i="2" s="1"/>
  <c r="B43" i="2" s="1"/>
  <c r="B20" i="2"/>
  <c r="B28" i="2" s="1"/>
  <c r="B16" i="2"/>
  <c r="B24" i="2" s="1"/>
  <c r="H9" i="2"/>
  <c r="H10" i="2"/>
  <c r="H11" i="2"/>
  <c r="H12" i="2"/>
  <c r="H8" i="2"/>
  <c r="B35" i="2" l="1"/>
  <c r="H35" i="2" s="1"/>
  <c r="B36" i="2"/>
  <c r="H36" i="2" s="1"/>
  <c r="B34" i="2"/>
  <c r="H34" i="2" s="1"/>
  <c r="B33" i="2"/>
  <c r="H33" i="2" s="1"/>
  <c r="B32" i="2"/>
  <c r="S1" i="3"/>
  <c r="H19" i="2"/>
  <c r="H27" i="2"/>
  <c r="B26" i="2"/>
  <c r="H26" i="2" s="1"/>
  <c r="B44" i="2"/>
  <c r="H28" i="2"/>
  <c r="B51" i="2"/>
  <c r="H51" i="2" s="1"/>
  <c r="H43" i="2"/>
  <c r="B40" i="2"/>
  <c r="H24" i="2"/>
  <c r="B41" i="2"/>
  <c r="H25" i="2"/>
  <c r="H16" i="2"/>
  <c r="H20" i="2"/>
  <c r="H17" i="2"/>
  <c r="F2" i="2"/>
  <c r="B2" i="3" s="1"/>
  <c r="H32" i="2" l="1"/>
  <c r="B42" i="2"/>
  <c r="H42" i="2" s="1"/>
  <c r="H41" i="2"/>
  <c r="B49" i="2"/>
  <c r="H49" i="2" s="1"/>
  <c r="B48" i="2"/>
  <c r="H48" i="2" s="1"/>
  <c r="H40" i="2"/>
  <c r="B52" i="2"/>
  <c r="H52" i="2" s="1"/>
  <c r="H44" i="2"/>
  <c r="B2" i="4"/>
  <c r="L56" i="2"/>
  <c r="B50" i="2" l="1"/>
  <c r="H50" i="2" s="1"/>
  <c r="G59" i="3"/>
  <c r="X59" i="3" s="1"/>
  <c r="G59" i="4"/>
  <c r="X59" i="4" s="1"/>
  <c r="I23" i="2"/>
  <c r="I39" i="2"/>
  <c r="C20" i="2"/>
  <c r="D15" i="2"/>
  <c r="E15" i="2"/>
  <c r="F15" i="2"/>
  <c r="C15" i="2"/>
  <c r="I15" i="2" s="1"/>
  <c r="I12" i="2"/>
  <c r="J7" i="2"/>
  <c r="J15" i="2" s="1"/>
  <c r="K7" i="2"/>
  <c r="K15" i="2" s="1"/>
  <c r="L7" i="2"/>
  <c r="I7" i="2"/>
  <c r="J11" i="1"/>
  <c r="J12" i="2" s="1"/>
  <c r="J5" i="1"/>
  <c r="L5" i="1" s="1"/>
  <c r="C8" i="2"/>
  <c r="C32" i="2" s="1"/>
  <c r="C9" i="2"/>
  <c r="C33" i="2" s="1"/>
  <c r="C10" i="2"/>
  <c r="C34" i="2" s="1"/>
  <c r="C11" i="2"/>
  <c r="C35" i="2" s="1"/>
  <c r="D12" i="2"/>
  <c r="F11" i="1"/>
  <c r="F12" i="2" s="1"/>
  <c r="F20" i="2" s="1"/>
  <c r="F5" i="1"/>
  <c r="E11" i="1"/>
  <c r="E12" i="2" s="1"/>
  <c r="E20" i="2" s="1"/>
  <c r="E5" i="1"/>
  <c r="H6" i="1"/>
  <c r="H7" i="1"/>
  <c r="H8" i="1"/>
  <c r="D8" i="1" s="1"/>
  <c r="H9" i="1"/>
  <c r="H10" i="1"/>
  <c r="H11" i="1"/>
  <c r="H5" i="1"/>
  <c r="I47" i="2"/>
  <c r="D6" i="1"/>
  <c r="E6" i="1" s="1"/>
  <c r="D10" i="1"/>
  <c r="J10" i="1" s="1"/>
  <c r="D7" i="1"/>
  <c r="E7" i="1" s="1"/>
  <c r="E8" i="2" s="1"/>
  <c r="C16" i="2" l="1"/>
  <c r="C40" i="2" s="1"/>
  <c r="I40" i="2" s="1"/>
  <c r="C19" i="2"/>
  <c r="I35" i="2"/>
  <c r="I9" i="2"/>
  <c r="I33" i="2"/>
  <c r="D23" i="2"/>
  <c r="D39" i="2" s="1"/>
  <c r="D47" i="2" s="1"/>
  <c r="D31" i="2"/>
  <c r="F28" i="2"/>
  <c r="F44" i="2" s="1"/>
  <c r="F52" i="2" s="1"/>
  <c r="F36" i="2"/>
  <c r="I8" i="2"/>
  <c r="I32" i="2"/>
  <c r="I20" i="2"/>
  <c r="C36" i="2"/>
  <c r="I36" i="2" s="1"/>
  <c r="J23" i="2"/>
  <c r="J39" i="2" s="1"/>
  <c r="J47" i="2" s="1"/>
  <c r="J31" i="2"/>
  <c r="I10" i="2"/>
  <c r="I34" i="2"/>
  <c r="E23" i="2"/>
  <c r="E39" i="2" s="1"/>
  <c r="E47" i="2" s="1"/>
  <c r="E31" i="2"/>
  <c r="F23" i="2"/>
  <c r="F39" i="2" s="1"/>
  <c r="F47" i="2" s="1"/>
  <c r="F31" i="2"/>
  <c r="E28" i="2"/>
  <c r="E44" i="2" s="1"/>
  <c r="E52" i="2" s="1"/>
  <c r="E36" i="2"/>
  <c r="K23" i="2"/>
  <c r="K39" i="2" s="1"/>
  <c r="K47" i="2" s="1"/>
  <c r="K31" i="2"/>
  <c r="C28" i="2"/>
  <c r="C44" i="2" s="1"/>
  <c r="F8" i="1"/>
  <c r="F9" i="2" s="1"/>
  <c r="F17" i="2" s="1"/>
  <c r="D9" i="2"/>
  <c r="D17" i="2" s="1"/>
  <c r="E8" i="1"/>
  <c r="E9" i="2" s="1"/>
  <c r="E17" i="2" s="1"/>
  <c r="F7" i="1"/>
  <c r="F8" i="2" s="1"/>
  <c r="F16" i="2" s="1"/>
  <c r="F6" i="1"/>
  <c r="K11" i="1"/>
  <c r="K12" i="2" s="1"/>
  <c r="K20" i="2" s="1"/>
  <c r="F10" i="1"/>
  <c r="F11" i="2" s="1"/>
  <c r="F19" i="2" s="1"/>
  <c r="D11" i="2"/>
  <c r="D19" i="2" s="1"/>
  <c r="J6" i="1"/>
  <c r="J7" i="1"/>
  <c r="L7" i="1" s="1"/>
  <c r="L8" i="2" s="1"/>
  <c r="L16" i="2" s="1"/>
  <c r="L32" i="2" s="1"/>
  <c r="U34" i="4" s="1"/>
  <c r="K5" i="1"/>
  <c r="E16" i="2"/>
  <c r="N10" i="3"/>
  <c r="L10" i="1"/>
  <c r="L11" i="2" s="1"/>
  <c r="L19" i="2" s="1"/>
  <c r="K10" i="1"/>
  <c r="K11" i="2" s="1"/>
  <c r="K19" i="2" s="1"/>
  <c r="L11" i="1"/>
  <c r="L12" i="2" s="1"/>
  <c r="L20" i="2" s="1"/>
  <c r="D8" i="2"/>
  <c r="D16" i="2" s="1"/>
  <c r="E10" i="1"/>
  <c r="E11" i="2" s="1"/>
  <c r="E19" i="2" s="1"/>
  <c r="J8" i="2"/>
  <c r="J16" i="2" s="1"/>
  <c r="J8" i="1"/>
  <c r="J9" i="2" s="1"/>
  <c r="J17" i="2" s="1"/>
  <c r="D9" i="1"/>
  <c r="F9" i="1" s="1"/>
  <c r="F10" i="2" s="1"/>
  <c r="F18" i="2" s="1"/>
  <c r="D10" i="2"/>
  <c r="D18" i="2" s="1"/>
  <c r="E9" i="1"/>
  <c r="E10" i="2" s="1"/>
  <c r="E18" i="2" s="1"/>
  <c r="J11" i="2"/>
  <c r="J19" i="2" s="1"/>
  <c r="C17" i="2"/>
  <c r="C25" i="2" s="1"/>
  <c r="I25" i="2" s="1"/>
  <c r="I28" i="2"/>
  <c r="I16" i="2"/>
  <c r="I11" i="2"/>
  <c r="C48" i="2"/>
  <c r="I48" i="2" s="1"/>
  <c r="L15" i="2"/>
  <c r="I44" i="2"/>
  <c r="C52" i="2"/>
  <c r="I52" i="2" s="1"/>
  <c r="C24" i="2"/>
  <c r="I24" i="2" s="1"/>
  <c r="C18" i="2"/>
  <c r="U18" i="3"/>
  <c r="C43" i="2"/>
  <c r="I43" i="2" s="1"/>
  <c r="I19" i="2"/>
  <c r="C27" i="2"/>
  <c r="I27" i="2" s="1"/>
  <c r="C51" i="2"/>
  <c r="I51" i="2" s="1"/>
  <c r="J20" i="2"/>
  <c r="D20" i="2"/>
  <c r="G10" i="3" l="1"/>
  <c r="U10" i="3"/>
  <c r="D24" i="2"/>
  <c r="D40" i="2" s="1"/>
  <c r="D48" i="2" s="1"/>
  <c r="D32" i="2"/>
  <c r="G34" i="3" s="1"/>
  <c r="F27" i="2"/>
  <c r="F43" i="2" s="1"/>
  <c r="F51" i="2" s="1"/>
  <c r="F35" i="2"/>
  <c r="D26" i="2"/>
  <c r="D42" i="2" s="1"/>
  <c r="D50" i="2" s="1"/>
  <c r="D34" i="2"/>
  <c r="F26" i="2"/>
  <c r="F42" i="2" s="1"/>
  <c r="F50" i="2" s="1"/>
  <c r="F34" i="2"/>
  <c r="J25" i="2"/>
  <c r="J41" i="2" s="1"/>
  <c r="J49" i="2" s="1"/>
  <c r="J33" i="2"/>
  <c r="E27" i="2"/>
  <c r="E43" i="2" s="1"/>
  <c r="E51" i="2" s="1"/>
  <c r="E35" i="2"/>
  <c r="K28" i="2"/>
  <c r="K44" i="2" s="1"/>
  <c r="K52" i="2" s="1"/>
  <c r="K36" i="2"/>
  <c r="L28" i="2"/>
  <c r="L44" i="2" s="1"/>
  <c r="L52" i="2" s="1"/>
  <c r="L36" i="2"/>
  <c r="F24" i="2"/>
  <c r="F40" i="2" s="1"/>
  <c r="F48" i="2" s="1"/>
  <c r="F32" i="2"/>
  <c r="U34" i="3" s="1"/>
  <c r="D28" i="2"/>
  <c r="D44" i="2" s="1"/>
  <c r="D52" i="2" s="1"/>
  <c r="D36" i="2"/>
  <c r="J28" i="2"/>
  <c r="J44" i="2" s="1"/>
  <c r="J52" i="2" s="1"/>
  <c r="J36" i="2"/>
  <c r="J24" i="2"/>
  <c r="J40" i="2" s="1"/>
  <c r="J48" i="2" s="1"/>
  <c r="J32" i="2"/>
  <c r="G34" i="4" s="1"/>
  <c r="K27" i="2"/>
  <c r="K43" i="2" s="1"/>
  <c r="K51" i="2" s="1"/>
  <c r="K35" i="2"/>
  <c r="E25" i="2"/>
  <c r="E41" i="2" s="1"/>
  <c r="E49" i="2" s="1"/>
  <c r="E33" i="2"/>
  <c r="L23" i="2"/>
  <c r="L39" i="2" s="1"/>
  <c r="L47" i="2" s="1"/>
  <c r="L31" i="2"/>
  <c r="D27" i="2"/>
  <c r="D43" i="2" s="1"/>
  <c r="D51" i="2" s="1"/>
  <c r="D35" i="2"/>
  <c r="L27" i="2"/>
  <c r="L43" i="2" s="1"/>
  <c r="L51" i="2" s="1"/>
  <c r="L35" i="2"/>
  <c r="D25" i="2"/>
  <c r="D41" i="2" s="1"/>
  <c r="D49" i="2" s="1"/>
  <c r="D33" i="2"/>
  <c r="E26" i="2"/>
  <c r="E42" i="2" s="1"/>
  <c r="E50" i="2" s="1"/>
  <c r="E34" i="2"/>
  <c r="J27" i="2"/>
  <c r="J43" i="2" s="1"/>
  <c r="J51" i="2" s="1"/>
  <c r="J35" i="2"/>
  <c r="F25" i="2"/>
  <c r="F41" i="2" s="1"/>
  <c r="F49" i="2" s="1"/>
  <c r="F33" i="2"/>
  <c r="U10" i="4"/>
  <c r="E24" i="2"/>
  <c r="E40" i="2" s="1"/>
  <c r="E48" i="2" s="1"/>
  <c r="E32" i="2"/>
  <c r="N34" i="3" s="1"/>
  <c r="J9" i="1"/>
  <c r="K6" i="1"/>
  <c r="L6" i="1"/>
  <c r="K7" i="1"/>
  <c r="K8" i="2" s="1"/>
  <c r="K16" i="2" s="1"/>
  <c r="K32" i="2" s="1"/>
  <c r="N34" i="4" s="1"/>
  <c r="G10" i="4"/>
  <c r="G18" i="4"/>
  <c r="L8" i="1"/>
  <c r="L9" i="2" s="1"/>
  <c r="L17" i="2" s="1"/>
  <c r="K8" i="1"/>
  <c r="K9" i="2" s="1"/>
  <c r="K17" i="2" s="1"/>
  <c r="C41" i="2"/>
  <c r="I41" i="2" s="1"/>
  <c r="X10" i="3"/>
  <c r="C49" i="2"/>
  <c r="I49" i="2" s="1"/>
  <c r="I17" i="2"/>
  <c r="L24" i="2"/>
  <c r="U18" i="4"/>
  <c r="J10" i="2"/>
  <c r="J18" i="2" s="1"/>
  <c r="L9" i="1"/>
  <c r="L10" i="2" s="1"/>
  <c r="L18" i="2" s="1"/>
  <c r="K9" i="1"/>
  <c r="K10" i="2" s="1"/>
  <c r="K18" i="2" s="1"/>
  <c r="C42" i="2"/>
  <c r="I42" i="2" s="1"/>
  <c r="I18" i="2"/>
  <c r="C26" i="2"/>
  <c r="I26" i="2" s="1"/>
  <c r="C50" i="2"/>
  <c r="I50" i="2" s="1"/>
  <c r="U26" i="3"/>
  <c r="N18" i="3"/>
  <c r="G18" i="3"/>
  <c r="X34" i="3" l="1"/>
  <c r="X34" i="4"/>
  <c r="J26" i="2"/>
  <c r="J42" i="2" s="1"/>
  <c r="J50" i="2" s="1"/>
  <c r="J34" i="2"/>
  <c r="L25" i="2"/>
  <c r="L41" i="2" s="1"/>
  <c r="L49" i="2" s="1"/>
  <c r="L33" i="2"/>
  <c r="K25" i="2"/>
  <c r="K41" i="2" s="1"/>
  <c r="K49" i="2" s="1"/>
  <c r="K33" i="2"/>
  <c r="G26" i="4"/>
  <c r="K26" i="2"/>
  <c r="K42" i="2" s="1"/>
  <c r="K50" i="2" s="1"/>
  <c r="K34" i="2"/>
  <c r="L26" i="2"/>
  <c r="L42" i="2" s="1"/>
  <c r="L50" i="2" s="1"/>
  <c r="L34" i="2"/>
  <c r="K24" i="2"/>
  <c r="K40" i="2" s="1"/>
  <c r="K48" i="2" s="1"/>
  <c r="N18" i="4"/>
  <c r="X18" i="4" s="1"/>
  <c r="N10" i="4"/>
  <c r="X10" i="4" s="1"/>
  <c r="L40" i="2"/>
  <c r="U26" i="4"/>
  <c r="G42" i="4"/>
  <c r="G50" i="4"/>
  <c r="N26" i="3"/>
  <c r="G26" i="3"/>
  <c r="X18" i="3"/>
  <c r="U42" i="3"/>
  <c r="U50" i="3"/>
  <c r="N26" i="4" l="1"/>
  <c r="X26" i="4" s="1"/>
  <c r="L48" i="2"/>
  <c r="U50" i="4" s="1"/>
  <c r="U42" i="4"/>
  <c r="X26" i="3"/>
  <c r="G42" i="3"/>
  <c r="G50" i="3"/>
  <c r="N50" i="4"/>
  <c r="N42" i="4"/>
  <c r="N42" i="3"/>
  <c r="N50" i="3"/>
  <c r="X42" i="4" l="1"/>
  <c r="X50" i="4"/>
  <c r="X50" i="3"/>
  <c r="X42" i="3"/>
  <c r="W53" i="4" l="1"/>
  <c r="B53" i="4" s="1"/>
  <c r="W53" i="3"/>
  <c r="B53" i="3" s="1"/>
  <c r="X53" i="4" l="1"/>
  <c r="X62" i="4" s="1"/>
  <c r="X63" i="4" s="1"/>
  <c r="X64" i="4" s="1"/>
  <c r="Y53" i="4"/>
  <c r="Y53" i="3"/>
  <c r="X53" i="3"/>
  <c r="X62" i="3" s="1"/>
  <c r="X63" i="3" s="1"/>
  <c r="X64" i="3" s="1"/>
</calcChain>
</file>

<file path=xl/sharedStrings.xml><?xml version="1.0" encoding="utf-8"?>
<sst xmlns="http://schemas.openxmlformats.org/spreadsheetml/2006/main" count="217" uniqueCount="64">
  <si>
    <t>JPK_VAT:</t>
  </si>
  <si>
    <t>max. faktur</t>
  </si>
  <si>
    <t>Podstawowa</t>
  </si>
  <si>
    <t>Wczytywanie</t>
  </si>
  <si>
    <t>Aktualizacje</t>
  </si>
  <si>
    <t>Podstawa logarytmu:</t>
  </si>
  <si>
    <t>Max. faktur</t>
  </si>
  <si>
    <t>Wspc.</t>
  </si>
  <si>
    <t>Log</t>
  </si>
  <si>
    <t>1 NIP:</t>
  </si>
  <si>
    <t>Wiele NIP:</t>
  </si>
  <si>
    <t>Wspc:</t>
  </si>
  <si>
    <t>Dla 1 numeru NIP:</t>
  </si>
  <si>
    <t>Bez ograniczeń na NIP:</t>
  </si>
  <si>
    <t>JPK_FA:</t>
  </si>
  <si>
    <t>JPK_WB</t>
  </si>
  <si>
    <t>Wspc WB</t>
  </si>
  <si>
    <t>Max. dzienników</t>
  </si>
  <si>
    <t>Max. transakcji</t>
  </si>
  <si>
    <t>Max. transakcji (jednego typu)</t>
  </si>
  <si>
    <t>JPK_KR:</t>
  </si>
  <si>
    <t>JPK_MAG:</t>
  </si>
  <si>
    <t>Cena (netto):</t>
  </si>
  <si>
    <t>Max. liczba faktur sprzedaży/zakupu:</t>
  </si>
  <si>
    <t>zł</t>
  </si>
  <si>
    <t>Licencja 12 miesięczna, ograniczona do 1 numeru NIP:</t>
  </si>
  <si>
    <t>+</t>
  </si>
  <si>
    <t>=</t>
  </si>
  <si>
    <t>Max. liczba faktur sprzedaży:</t>
  </si>
  <si>
    <t>Max. liczba dok. PZ/WZ/RW/MM:</t>
  </si>
  <si>
    <t>Max. liczba transakcji:</t>
  </si>
  <si>
    <t>Razem netto:</t>
  </si>
  <si>
    <t>Podatek:</t>
  </si>
  <si>
    <t>Do zapłaty:</t>
  </si>
  <si>
    <t>Wsparcie</t>
  </si>
  <si>
    <t>Godzin</t>
  </si>
  <si>
    <t>Cena</t>
  </si>
  <si>
    <t>Liczba godzin:</t>
  </si>
  <si>
    <t>Rabat za komplet:</t>
  </si>
  <si>
    <t>Szczegółowe warunki sprzedaży:</t>
  </si>
  <si>
    <t>Skoroszyty Excela do obsługi Jednolitych Plików Kontrolnych</t>
  </si>
  <si>
    <t>Licencja 12 miesięczna, bez ograniczeń na numery NIP:</t>
  </si>
  <si>
    <t>Zależność liczby pozostałych wpisów:</t>
  </si>
  <si>
    <t>Max:</t>
  </si>
  <si>
    <t>wartości max.</t>
  </si>
  <si>
    <t>http://zigzak.eu/jpk/</t>
  </si>
  <si>
    <t>Aktualizacje prawne</t>
  </si>
  <si>
    <t>JPK_WB:</t>
  </si>
  <si>
    <t>Rabat za komplet skoroszytów:</t>
  </si>
  <si>
    <t>Pozostaje:</t>
  </si>
  <si>
    <t>15.0</t>
  </si>
  <si>
    <t>14.0</t>
  </si>
  <si>
    <t>16.0</t>
  </si>
  <si>
    <t>12.0</t>
  </si>
  <si>
    <t>Obsługiwane wersje Excel:</t>
  </si>
  <si>
    <t>&lt;== to pole wykorzystujemy do sygnalizacji, że arkusz trzeba otworzyć w Excelu</t>
  </si>
  <si>
    <t>Cennik ważny od:</t>
  </si>
  <si>
    <t>do:</t>
  </si>
  <si>
    <t>bez limitu*</t>
  </si>
  <si>
    <t>Max. liczba dowodów:</t>
  </si>
  <si>
    <t>JPK_ST</t>
  </si>
  <si>
    <t>JPK_ST:</t>
  </si>
  <si>
    <t>Max. zapisów</t>
  </si>
  <si>
    <t>Max. liczba pozycji: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</si>
</sst>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Otwórz w Excelu!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4"/>
      <color theme="1"/>
      <name val="Arial"/>
      <family val="2"/>
      <charset val="238"/>
    </font>
    <font>
      <sz val="18"/>
      <color rgb="FF320032"/>
      <name val="Calibri"/>
      <family val="2"/>
      <charset val="238"/>
      <scheme val="minor"/>
    </font>
    <font>
      <b/>
      <sz val="14"/>
      <color rgb="FF9E0000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1"/>
      <color theme="4" tint="-0.249977111117893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164" fontId="0" fillId="0" borderId="0" xfId="0" applyNumberFormat="1"/>
    <xf numFmtId="0" fontId="0" fillId="2" borderId="0" xfId="0" applyFill="1"/>
    <xf numFmtId="9" fontId="0" fillId="2" borderId="0" xfId="0" applyNumberFormat="1" applyFill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vertical="center"/>
    </xf>
    <xf numFmtId="0" fontId="0" fillId="3" borderId="0" xfId="0" applyFill="1" applyAlignment="1">
      <alignment horizontal="right"/>
    </xf>
    <xf numFmtId="0" fontId="0" fillId="4" borderId="0" xfId="0" applyFill="1"/>
    <xf numFmtId="3" fontId="5" fillId="3" borderId="0" xfId="0" applyNumberFormat="1" applyFont="1" applyFill="1"/>
    <xf numFmtId="0" fontId="0" fillId="3" borderId="0" xfId="0" applyFill="1" applyProtection="1">
      <protection locked="0"/>
    </xf>
    <xf numFmtId="0" fontId="6" fillId="0" borderId="0" xfId="0" quotePrefix="1" applyFont="1" applyAlignment="1">
      <alignment horizontal="center"/>
    </xf>
    <xf numFmtId="3" fontId="5" fillId="0" borderId="0" xfId="0" applyNumberFormat="1" applyFont="1"/>
    <xf numFmtId="0" fontId="4" fillId="4" borderId="0" xfId="0" applyFont="1" applyFill="1" applyAlignment="1">
      <alignment vertical="center"/>
    </xf>
    <xf numFmtId="0" fontId="0" fillId="4" borderId="0" xfId="0" applyFill="1" applyAlignment="1">
      <alignment horizontal="right"/>
    </xf>
    <xf numFmtId="0" fontId="0" fillId="4" borderId="0" xfId="0" applyFill="1" applyProtection="1">
      <protection locked="0"/>
    </xf>
    <xf numFmtId="3" fontId="5" fillId="4" borderId="0" xfId="0" applyNumberFormat="1" applyFont="1" applyFill="1"/>
    <xf numFmtId="0" fontId="0" fillId="0" borderId="1" xfId="0" applyBorder="1"/>
    <xf numFmtId="9" fontId="7" fillId="0" borderId="0" xfId="2" applyFont="1"/>
    <xf numFmtId="0" fontId="8" fillId="0" borderId="0" xfId="0" applyFont="1"/>
    <xf numFmtId="0" fontId="8" fillId="0" borderId="0" xfId="0" applyFont="1" applyAlignment="1">
      <alignment horizontal="right"/>
    </xf>
    <xf numFmtId="9" fontId="0" fillId="0" borderId="0" xfId="0" applyNumberFormat="1"/>
    <xf numFmtId="0" fontId="0" fillId="0" borderId="0" xfId="0" applyAlignment="1">
      <alignment vertical="top"/>
    </xf>
    <xf numFmtId="0" fontId="9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2" fillId="0" borderId="0" xfId="1" applyAlignment="1">
      <alignment horizontal="left" vertical="center"/>
    </xf>
    <xf numFmtId="4" fontId="7" fillId="0" borderId="0" xfId="0" applyNumberFormat="1" applyFont="1"/>
    <xf numFmtId="14" fontId="0" fillId="2" borderId="0" xfId="0" applyNumberFormat="1" applyFill="1"/>
    <xf numFmtId="0" fontId="11" fillId="0" borderId="0" xfId="0" applyFont="1" applyAlignment="1">
      <alignment horizontal="left" vertical="top"/>
    </xf>
    <xf numFmtId="165" fontId="13" fillId="0" borderId="0" xfId="0" applyNumberFormat="1" applyFont="1" applyProtection="1">
      <protection locked="0"/>
    </xf>
    <xf numFmtId="165" fontId="14" fillId="0" borderId="0" xfId="0" applyNumberFormat="1" applyFont="1" applyProtection="1">
      <protection locked="0"/>
    </xf>
    <xf numFmtId="9" fontId="0" fillId="0" borderId="0" xfId="0" applyNumberFormat="1" applyAlignment="1">
      <alignment horizontal="right"/>
    </xf>
    <xf numFmtId="14" fontId="0" fillId="0" borderId="0" xfId="0" applyNumberFormat="1" applyAlignment="1">
      <alignment horizontal="left" vertical="center"/>
    </xf>
    <xf numFmtId="0" fontId="0" fillId="0" borderId="0" xfId="0" quotePrefix="1" applyAlignment="1">
      <alignment horizontal="right"/>
    </xf>
    <xf numFmtId="0" fontId="15" fillId="0" borderId="0" xfId="0" applyFont="1"/>
    <xf numFmtId="0" fontId="16" fillId="0" borderId="0" xfId="0" applyFont="1" applyAlignment="1">
      <alignment vertical="top"/>
    </xf>
    <xf numFmtId="165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vertical="center" wrapText="1"/>
    </xf>
    <xf numFmtId="14" fontId="0" fillId="0" borderId="0" xfId="0" applyNumberFormat="1"/>
    <xf numFmtId="14" fontId="0" fillId="0" borderId="0" xfId="0" applyNumberFormat="1" applyAlignment="1">
      <alignment horizontal="left" vertical="center" wrapText="1"/>
    </xf>
  </cellXfs>
  <cellStyles count="3">
    <cellStyle name="Hiperłącze" xfId="1" builtinId="8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fmlaLink="C10" lockText="1" noThreeD="1"/>
</file>

<file path=xl/ctrlProps/ctrlProp10.xml><?xml version="1.0" encoding="utf-8"?>
<formControlPr xmlns="http://schemas.microsoft.com/office/spreadsheetml/2009/9/main" objectType="CheckBox" fmlaLink="$C$42" lockText="1" noThreeD="1"/>
</file>

<file path=xl/ctrlProps/ctrlProp11.xml><?xml version="1.0" encoding="utf-8"?>
<formControlPr xmlns="http://schemas.microsoft.com/office/spreadsheetml/2009/9/main" objectType="CheckBox" checked="Checked" fmlaLink="$K$42" lockText="1" noThreeD="1"/>
</file>

<file path=xl/ctrlProps/ctrlProp12.xml><?xml version="1.0" encoding="utf-8"?>
<formControlPr xmlns="http://schemas.microsoft.com/office/spreadsheetml/2009/9/main" objectType="CheckBox" checked="Checked" fmlaLink="$R$42" lockText="1" noThreeD="1"/>
</file>

<file path=xl/ctrlProps/ctrlProp13.xml><?xml version="1.0" encoding="utf-8"?>
<formControlPr xmlns="http://schemas.microsoft.com/office/spreadsheetml/2009/9/main" objectType="CheckBox" fmlaLink="$C$50" lockText="1" noThreeD="1"/>
</file>

<file path=xl/ctrlProps/ctrlProp14.xml><?xml version="1.0" encoding="utf-8"?>
<formControlPr xmlns="http://schemas.microsoft.com/office/spreadsheetml/2009/9/main" objectType="CheckBox" checked="Checked" fmlaLink="$K$50" lockText="1" noThreeD="1"/>
</file>

<file path=xl/ctrlProps/ctrlProp15.xml><?xml version="1.0" encoding="utf-8"?>
<formControlPr xmlns="http://schemas.microsoft.com/office/spreadsheetml/2009/9/main" objectType="CheckBox" checked="Checked" fmlaLink="$R$50" lockText="1" noThreeD="1"/>
</file>

<file path=xl/ctrlProps/ctrlProp16.xml><?xml version="1.0" encoding="utf-8"?>
<formControlPr xmlns="http://schemas.microsoft.com/office/spreadsheetml/2009/9/main" objectType="CheckBox" fmlaLink="$C$59" lockText="1" noThreeD="1"/>
</file>

<file path=xl/ctrlProps/ctrlProp17.xml><?xml version="1.0" encoding="utf-8"?>
<formControlPr xmlns="http://schemas.microsoft.com/office/spreadsheetml/2009/9/main" objectType="Drop" dropStyle="combo" dx="22" fmlaLink="$G$8" fmlaRange="Cennik!$C$8:$C$12" noThreeD="1" sel="1" val="0"/>
</file>

<file path=xl/ctrlProps/ctrlProp18.xml><?xml version="1.0" encoding="utf-8"?>
<formControlPr xmlns="http://schemas.microsoft.com/office/spreadsheetml/2009/9/main" objectType="Drop" dropStyle="combo" dx="22" fmlaLink="$G$16" fmlaRange="Cennik!$C$16:$C$20" noThreeD="1" sel="1" val="0"/>
</file>

<file path=xl/ctrlProps/ctrlProp19.xml><?xml version="1.0" encoding="utf-8"?>
<formControlPr xmlns="http://schemas.microsoft.com/office/spreadsheetml/2009/9/main" objectType="Drop" dropStyle="combo" dx="22" fmlaLink="$G$24" fmlaRange="Cennik!$C$24:$C$28" noThreeD="1" sel="1" val="0"/>
</file>

<file path=xl/ctrlProps/ctrlProp2.xml><?xml version="1.0" encoding="utf-8"?>
<formControlPr xmlns="http://schemas.microsoft.com/office/spreadsheetml/2009/9/main" objectType="CheckBox" checked="Checked" fmlaLink="K10" lockText="1" noThreeD="1"/>
</file>

<file path=xl/ctrlProps/ctrlProp20.xml><?xml version="1.0" encoding="utf-8"?>
<formControlPr xmlns="http://schemas.microsoft.com/office/spreadsheetml/2009/9/main" objectType="Drop" dropStyle="combo" dx="22" fmlaLink="$G$40" fmlaRange="Cennik!$C$40:$C$44" noThreeD="1" sel="1" val="0"/>
</file>

<file path=xl/ctrlProps/ctrlProp21.xml><?xml version="1.0" encoding="utf-8"?>
<formControlPr xmlns="http://schemas.microsoft.com/office/spreadsheetml/2009/9/main" objectType="Drop" dropStyle="combo" dx="22" fmlaLink="$G$48" fmlaRange="Cennik!$C$48:$C$52" noThreeD="1" sel="1" val="0"/>
</file>

<file path=xl/ctrlProps/ctrlProp22.xml><?xml version="1.0" encoding="utf-8"?>
<formControlPr xmlns="http://schemas.microsoft.com/office/spreadsheetml/2009/9/main" objectType="Drop" dropStyle="combo" dx="22" fmlaLink="$G$57" fmlaRange="Cennik!$C$57:$C$59" noThreeD="1" sel="1" val="0"/>
</file>

<file path=xl/ctrlProps/ctrlProp23.xml><?xml version="1.0" encoding="utf-8"?>
<formControlPr xmlns="http://schemas.microsoft.com/office/spreadsheetml/2009/9/main" objectType="CheckBox" fmlaLink="$C$34" lockText="1" noThreeD="1"/>
</file>

<file path=xl/ctrlProps/ctrlProp24.xml><?xml version="1.0" encoding="utf-8"?>
<formControlPr xmlns="http://schemas.microsoft.com/office/spreadsheetml/2009/9/main" objectType="CheckBox" checked="Checked" fmlaLink="$K$34" lockText="1" noThreeD="1"/>
</file>

<file path=xl/ctrlProps/ctrlProp25.xml><?xml version="1.0" encoding="utf-8"?>
<formControlPr xmlns="http://schemas.microsoft.com/office/spreadsheetml/2009/9/main" objectType="CheckBox" checked="Checked" fmlaLink="$R$34" lockText="1" noThreeD="1"/>
</file>

<file path=xl/ctrlProps/ctrlProp26.xml><?xml version="1.0" encoding="utf-8"?>
<formControlPr xmlns="http://schemas.microsoft.com/office/spreadsheetml/2009/9/main" objectType="Drop" dropStyle="combo" dx="22" fmlaLink="$G$32" fmlaRange="Cennik!$C$32:$C$36" noThreeD="1" sel="1" val="0"/>
</file>

<file path=xl/ctrlProps/ctrlProp27.xml><?xml version="1.0" encoding="utf-8"?>
<formControlPr xmlns="http://schemas.microsoft.com/office/spreadsheetml/2009/9/main" objectType="CheckBox" fmlaLink="C10" lockText="1" noThreeD="1"/>
</file>

<file path=xl/ctrlProps/ctrlProp28.xml><?xml version="1.0" encoding="utf-8"?>
<formControlPr xmlns="http://schemas.microsoft.com/office/spreadsheetml/2009/9/main" objectType="CheckBox" checked="Checked" fmlaLink="K10" lockText="1" noThreeD="1"/>
</file>

<file path=xl/ctrlProps/ctrlProp29.xml><?xml version="1.0" encoding="utf-8"?>
<formControlPr xmlns="http://schemas.microsoft.com/office/spreadsheetml/2009/9/main" objectType="CheckBox" checked="Checked" fmlaLink="R10" lockText="1" noThreeD="1"/>
</file>

<file path=xl/ctrlProps/ctrlProp3.xml><?xml version="1.0" encoding="utf-8"?>
<formControlPr xmlns="http://schemas.microsoft.com/office/spreadsheetml/2009/9/main" objectType="CheckBox" checked="Checked" fmlaLink="R10" lockText="1" noThreeD="1"/>
</file>

<file path=xl/ctrlProps/ctrlProp30.xml><?xml version="1.0" encoding="utf-8"?>
<formControlPr xmlns="http://schemas.microsoft.com/office/spreadsheetml/2009/9/main" objectType="CheckBox" fmlaLink="$C$18" lockText="1" noThreeD="1"/>
</file>

<file path=xl/ctrlProps/ctrlProp31.xml><?xml version="1.0" encoding="utf-8"?>
<formControlPr xmlns="http://schemas.microsoft.com/office/spreadsheetml/2009/9/main" objectType="CheckBox" checked="Checked" fmlaLink="$K$18" lockText="1" noThreeD="1"/>
</file>

<file path=xl/ctrlProps/ctrlProp32.xml><?xml version="1.0" encoding="utf-8"?>
<formControlPr xmlns="http://schemas.microsoft.com/office/spreadsheetml/2009/9/main" objectType="CheckBox" checked="Checked" fmlaLink="$R$18" lockText="1" noThreeD="1"/>
</file>

<file path=xl/ctrlProps/ctrlProp33.xml><?xml version="1.0" encoding="utf-8"?>
<formControlPr xmlns="http://schemas.microsoft.com/office/spreadsheetml/2009/9/main" objectType="CheckBox" fmlaLink="$C$26" lockText="1" noThreeD="1"/>
</file>

<file path=xl/ctrlProps/ctrlProp34.xml><?xml version="1.0" encoding="utf-8"?>
<formControlPr xmlns="http://schemas.microsoft.com/office/spreadsheetml/2009/9/main" objectType="CheckBox" checked="Checked" fmlaLink="$K$26" lockText="1" noThreeD="1"/>
</file>

<file path=xl/ctrlProps/ctrlProp35.xml><?xml version="1.0" encoding="utf-8"?>
<formControlPr xmlns="http://schemas.microsoft.com/office/spreadsheetml/2009/9/main" objectType="CheckBox" checked="Checked" fmlaLink="$R$26" lockText="1" noThreeD="1"/>
</file>

<file path=xl/ctrlProps/ctrlProp36.xml><?xml version="1.0" encoding="utf-8"?>
<formControlPr xmlns="http://schemas.microsoft.com/office/spreadsheetml/2009/9/main" objectType="CheckBox" fmlaLink="$C$42" lockText="1" noThreeD="1"/>
</file>

<file path=xl/ctrlProps/ctrlProp37.xml><?xml version="1.0" encoding="utf-8"?>
<formControlPr xmlns="http://schemas.microsoft.com/office/spreadsheetml/2009/9/main" objectType="CheckBox" checked="Checked" fmlaLink="$K$42" lockText="1" noThreeD="1"/>
</file>

<file path=xl/ctrlProps/ctrlProp38.xml><?xml version="1.0" encoding="utf-8"?>
<formControlPr xmlns="http://schemas.microsoft.com/office/spreadsheetml/2009/9/main" objectType="CheckBox" checked="Checked" fmlaLink="$R$42" lockText="1" noThreeD="1"/>
</file>

<file path=xl/ctrlProps/ctrlProp39.xml><?xml version="1.0" encoding="utf-8"?>
<formControlPr xmlns="http://schemas.microsoft.com/office/spreadsheetml/2009/9/main" objectType="CheckBox" fmlaLink="$C$50" lockText="1" noThreeD="1"/>
</file>

<file path=xl/ctrlProps/ctrlProp4.xml><?xml version="1.0" encoding="utf-8"?>
<formControlPr xmlns="http://schemas.microsoft.com/office/spreadsheetml/2009/9/main" objectType="CheckBox" fmlaLink="$C$18" lockText="1" noThreeD="1"/>
</file>

<file path=xl/ctrlProps/ctrlProp40.xml><?xml version="1.0" encoding="utf-8"?>
<formControlPr xmlns="http://schemas.microsoft.com/office/spreadsheetml/2009/9/main" objectType="CheckBox" checked="Checked" fmlaLink="$K$50" lockText="1" noThreeD="1"/>
</file>

<file path=xl/ctrlProps/ctrlProp41.xml><?xml version="1.0" encoding="utf-8"?>
<formControlPr xmlns="http://schemas.microsoft.com/office/spreadsheetml/2009/9/main" objectType="CheckBox" checked="Checked" fmlaLink="$R$50" lockText="1" noThreeD="1"/>
</file>

<file path=xl/ctrlProps/ctrlProp42.xml><?xml version="1.0" encoding="utf-8"?>
<formControlPr xmlns="http://schemas.microsoft.com/office/spreadsheetml/2009/9/main" objectType="CheckBox" fmlaLink="$C$59" lockText="1" noThreeD="1"/>
</file>

<file path=xl/ctrlProps/ctrlProp43.xml><?xml version="1.0" encoding="utf-8"?>
<formControlPr xmlns="http://schemas.microsoft.com/office/spreadsheetml/2009/9/main" objectType="Drop" dropStyle="combo" dx="22" fmlaLink="$G$8" fmlaRange="Cennik!$I$8:$I$12" noThreeD="1" sel="1" val="0"/>
</file>

<file path=xl/ctrlProps/ctrlProp44.xml><?xml version="1.0" encoding="utf-8"?>
<formControlPr xmlns="http://schemas.microsoft.com/office/spreadsheetml/2009/9/main" objectType="Drop" dropStyle="combo" dx="22" fmlaLink="$G$16" fmlaRange="Cennik!$I$16:$I$20" noThreeD="1" sel="1" val="0"/>
</file>

<file path=xl/ctrlProps/ctrlProp45.xml><?xml version="1.0" encoding="utf-8"?>
<formControlPr xmlns="http://schemas.microsoft.com/office/spreadsheetml/2009/9/main" objectType="Drop" dropStyle="combo" dx="22" fmlaLink="$G$24" fmlaRange="Cennik!$I$24:$I$28" noThreeD="1" sel="1" val="0"/>
</file>

<file path=xl/ctrlProps/ctrlProp46.xml><?xml version="1.0" encoding="utf-8"?>
<formControlPr xmlns="http://schemas.microsoft.com/office/spreadsheetml/2009/9/main" objectType="Drop" dropStyle="combo" dx="22" fmlaLink="$G$40" fmlaRange="Cennik!$I$40:$I$44" noThreeD="1" sel="1" val="0"/>
</file>

<file path=xl/ctrlProps/ctrlProp47.xml><?xml version="1.0" encoding="utf-8"?>
<formControlPr xmlns="http://schemas.microsoft.com/office/spreadsheetml/2009/9/main" objectType="Drop" dropStyle="combo" dx="22" fmlaLink="$G$48" fmlaRange="Cennik!$I$48:$I$52" noThreeD="1" sel="1" val="0"/>
</file>

<file path=xl/ctrlProps/ctrlProp48.xml><?xml version="1.0" encoding="utf-8"?>
<formControlPr xmlns="http://schemas.microsoft.com/office/spreadsheetml/2009/9/main" objectType="Drop" dropStyle="combo" dx="22" fmlaLink="$G$57" fmlaRange="Cennik!$C$57:$C$59" noThreeD="1" sel="1" val="0"/>
</file>

<file path=xl/ctrlProps/ctrlProp49.xml><?xml version="1.0" encoding="utf-8"?>
<formControlPr xmlns="http://schemas.microsoft.com/office/spreadsheetml/2009/9/main" objectType="CheckBox" fmlaLink="$C$34" lockText="1" noThreeD="1"/>
</file>

<file path=xl/ctrlProps/ctrlProp5.xml><?xml version="1.0" encoding="utf-8"?>
<formControlPr xmlns="http://schemas.microsoft.com/office/spreadsheetml/2009/9/main" objectType="CheckBox" checked="Checked" fmlaLink="$K$18" lockText="1" noThreeD="1"/>
</file>

<file path=xl/ctrlProps/ctrlProp50.xml><?xml version="1.0" encoding="utf-8"?>
<formControlPr xmlns="http://schemas.microsoft.com/office/spreadsheetml/2009/9/main" objectType="CheckBox" checked="Checked" fmlaLink="$K$34" lockText="1" noThreeD="1"/>
</file>

<file path=xl/ctrlProps/ctrlProp51.xml><?xml version="1.0" encoding="utf-8"?>
<formControlPr xmlns="http://schemas.microsoft.com/office/spreadsheetml/2009/9/main" objectType="CheckBox" checked="Checked" fmlaLink="$R$34" lockText="1" noThreeD="1"/>
</file>

<file path=xl/ctrlProps/ctrlProp52.xml><?xml version="1.0" encoding="utf-8"?>
<formControlPr xmlns="http://schemas.microsoft.com/office/spreadsheetml/2009/9/main" objectType="Drop" dropStyle="combo" dx="22" fmlaLink="$G$32" fmlaRange="Cennik!$I$32:$I$36" noThreeD="1" sel="1" val="0"/>
</file>

<file path=xl/ctrlProps/ctrlProp6.xml><?xml version="1.0" encoding="utf-8"?>
<formControlPr xmlns="http://schemas.microsoft.com/office/spreadsheetml/2009/9/main" objectType="CheckBox" checked="Checked" fmlaLink="$R$18" lockText="1" noThreeD="1"/>
</file>

<file path=xl/ctrlProps/ctrlProp7.xml><?xml version="1.0" encoding="utf-8"?>
<formControlPr xmlns="http://schemas.microsoft.com/office/spreadsheetml/2009/9/main" objectType="CheckBox" fmlaLink="$C$26" lockText="1" noThreeD="1"/>
</file>

<file path=xl/ctrlProps/ctrlProp8.xml><?xml version="1.0" encoding="utf-8"?>
<formControlPr xmlns="http://schemas.microsoft.com/office/spreadsheetml/2009/9/main" objectType="CheckBox" checked="Checked" fmlaLink="$K$26" lockText="1" noThreeD="1"/>
</file>

<file path=xl/ctrlProps/ctrlProp9.xml><?xml version="1.0" encoding="utf-8"?>
<formControlPr xmlns="http://schemas.microsoft.com/office/spreadsheetml/2009/9/main" objectType="CheckBox" checked="Checked" fmlaLink="$R$26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ilto:biuro@zigzak.eu?subject=Wycena%20JPK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ilto:biuro@zigzak.eu?subject=Wycena%20JP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0</xdr:rowOff>
        </xdr:from>
        <xdr:to>
          <xdr:col>3</xdr:col>
          <xdr:colOff>419100</xdr:colOff>
          <xdr:row>11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Wybierz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19050</xdr:colOff>
      <xdr:row>4</xdr:row>
      <xdr:rowOff>28575</xdr:rowOff>
    </xdr:from>
    <xdr:ext cx="1266825" cy="369335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6269" y="1338263"/>
          <a:ext cx="1266825" cy="369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600" b="1">
              <a:solidFill>
                <a:schemeClr val="accent5">
                  <a:lumMod val="50000"/>
                </a:schemeClr>
              </a:solidFill>
              <a:latin typeface="Arial Black" panose="020B0A04020102020204" pitchFamily="34" charset="0"/>
            </a:rPr>
            <a:t>JPK_V</a:t>
          </a:r>
          <a:r>
            <a:rPr lang="en-US" sz="1600" b="1">
              <a:solidFill>
                <a:schemeClr val="accent5">
                  <a:lumMod val="50000"/>
                </a:schemeClr>
              </a:solidFill>
              <a:latin typeface="Arial Black" panose="020B0A04020102020204" pitchFamily="34" charset="0"/>
            </a:rPr>
            <a:t>7M</a:t>
          </a:r>
          <a:endParaRPr lang="pl-PL" sz="1600" b="1">
            <a:solidFill>
              <a:schemeClr val="accent5">
                <a:lumMod val="50000"/>
              </a:schemeClr>
            </a:solidFill>
            <a:latin typeface="Arial Black" panose="020B0A040201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</xdr:row>
          <xdr:rowOff>0</xdr:rowOff>
        </xdr:from>
        <xdr:to>
          <xdr:col>11</xdr:col>
          <xdr:colOff>419100</xdr:colOff>
          <xdr:row>11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152400</xdr:colOff>
      <xdr:row>5</xdr:row>
      <xdr:rowOff>47625</xdr:rowOff>
    </xdr:from>
    <xdr:ext cx="2190750" cy="257176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590800" y="733425"/>
          <a:ext cx="21907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licencja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podstawowa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123825</xdr:colOff>
      <xdr:row>5</xdr:row>
      <xdr:rowOff>47625</xdr:rowOff>
    </xdr:from>
    <xdr:ext cx="1924050" cy="257176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562600" y="733425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Wczytywanie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plików JPK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9</xdr:row>
          <xdr:rowOff>0</xdr:rowOff>
        </xdr:from>
        <xdr:to>
          <xdr:col>18</xdr:col>
          <xdr:colOff>419100</xdr:colOff>
          <xdr:row>11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xdr:oneCellAnchor>
    <xdr:from>
      <xdr:col>16</xdr:col>
      <xdr:colOff>123825</xdr:colOff>
      <xdr:row>5</xdr:row>
      <xdr:rowOff>47625</xdr:rowOff>
    </xdr:from>
    <xdr:ext cx="1924050" cy="257176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934075" y="733425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Aktualizacja prawna</a:t>
          </a:r>
        </a:p>
      </xdr:txBody>
    </xdr:sp>
    <xdr:clientData/>
  </xdr:oneCellAnchor>
  <xdr:oneCellAnchor>
    <xdr:from>
      <xdr:col>9</xdr:col>
      <xdr:colOff>123825</xdr:colOff>
      <xdr:row>6</xdr:row>
      <xdr:rowOff>123824</xdr:rowOff>
    </xdr:from>
    <xdr:ext cx="2505075" cy="447675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229225" y="1000124"/>
          <a:ext cx="250507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Dwa dodatkowe przyciski: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[Wczytaj z pliku JPK] i [Dopisz inny plik JPK]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123825</xdr:colOff>
      <xdr:row>6</xdr:row>
      <xdr:rowOff>142874</xdr:rowOff>
    </xdr:from>
    <xdr:ext cx="2505075" cy="457201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543925" y="1019174"/>
          <a:ext cx="2505075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Bezpłatne</a:t>
          </a:r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 aktualizacje dostosowujące skoroszyt do zmian w przepisach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0</xdr:rowOff>
        </xdr:from>
        <xdr:to>
          <xdr:col>3</xdr:col>
          <xdr:colOff>419100</xdr:colOff>
          <xdr:row>19</xdr:row>
          <xdr:rowOff>19050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Wybierz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19050</xdr:colOff>
      <xdr:row>12</xdr:row>
      <xdr:rowOff>28575</xdr:rowOff>
    </xdr:from>
    <xdr:ext cx="1266825" cy="369335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238250" y="666750"/>
          <a:ext cx="1266825" cy="369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600" b="1">
              <a:solidFill>
                <a:schemeClr val="accent5">
                  <a:lumMod val="50000"/>
                </a:schemeClr>
              </a:solidFill>
              <a:latin typeface="Arial Black" panose="020B0A04020102020204" pitchFamily="34" charset="0"/>
            </a:rPr>
            <a:t>JPK_FA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17</xdr:row>
          <xdr:rowOff>0</xdr:rowOff>
        </xdr:from>
        <xdr:to>
          <xdr:col>11</xdr:col>
          <xdr:colOff>419100</xdr:colOff>
          <xdr:row>19</xdr:row>
          <xdr:rowOff>19050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152400</xdr:colOff>
      <xdr:row>13</xdr:row>
      <xdr:rowOff>47625</xdr:rowOff>
    </xdr:from>
    <xdr:ext cx="2190750" cy="257176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590800" y="752475"/>
          <a:ext cx="21907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licencja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podstawowa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123825</xdr:colOff>
      <xdr:row>13</xdr:row>
      <xdr:rowOff>47625</xdr:rowOff>
    </xdr:from>
    <xdr:ext cx="1924050" cy="257176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229225" y="752475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Wczytywanie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plików JPK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17</xdr:row>
          <xdr:rowOff>0</xdr:rowOff>
        </xdr:from>
        <xdr:to>
          <xdr:col>18</xdr:col>
          <xdr:colOff>419100</xdr:colOff>
          <xdr:row>19</xdr:row>
          <xdr:rowOff>19050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xdr:oneCellAnchor>
    <xdr:from>
      <xdr:col>16</xdr:col>
      <xdr:colOff>123825</xdr:colOff>
      <xdr:row>13</xdr:row>
      <xdr:rowOff>47625</xdr:rowOff>
    </xdr:from>
    <xdr:ext cx="1924050" cy="257176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543925" y="752475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Aktualizacja prawna</a:t>
          </a:r>
        </a:p>
      </xdr:txBody>
    </xdr:sp>
    <xdr:clientData/>
  </xdr:oneCellAnchor>
  <xdr:oneCellAnchor>
    <xdr:from>
      <xdr:col>9</xdr:col>
      <xdr:colOff>123825</xdr:colOff>
      <xdr:row>14</xdr:row>
      <xdr:rowOff>123824</xdr:rowOff>
    </xdr:from>
    <xdr:ext cx="2505075" cy="447675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229225" y="1019174"/>
          <a:ext cx="250507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Dwa dodatkowe przyciski: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[Wczytaj z pliku JPK] i [Dopisz inny plik JPK]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123825</xdr:colOff>
      <xdr:row>14</xdr:row>
      <xdr:rowOff>142874</xdr:rowOff>
    </xdr:from>
    <xdr:ext cx="2505075" cy="457201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543925" y="1038224"/>
          <a:ext cx="2505075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Bezpłatne</a:t>
          </a:r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 aktualizacje dostosowujące skoroszyt do zmian w przepisach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0</xdr:rowOff>
        </xdr:from>
        <xdr:to>
          <xdr:col>3</xdr:col>
          <xdr:colOff>419100</xdr:colOff>
          <xdr:row>27</xdr:row>
          <xdr:rowOff>28575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Wybierz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19049</xdr:colOff>
      <xdr:row>20</xdr:row>
      <xdr:rowOff>28575</xdr:rowOff>
    </xdr:from>
    <xdr:ext cx="1469231" cy="376237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6268" y="3933825"/>
          <a:ext cx="1469231" cy="3762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500" b="1">
              <a:solidFill>
                <a:schemeClr val="accent5">
                  <a:lumMod val="50000"/>
                </a:schemeClr>
              </a:solidFill>
              <a:latin typeface="Arial Black" panose="020B0A04020102020204" pitchFamily="34" charset="0"/>
            </a:rPr>
            <a:t>JPK_KR</a:t>
          </a:r>
          <a:r>
            <a:rPr lang="en-US" sz="1500" b="1">
              <a:solidFill>
                <a:schemeClr val="accent5">
                  <a:lumMod val="75000"/>
                </a:schemeClr>
              </a:solidFill>
              <a:latin typeface="Arial Black" panose="020B0A04020102020204" pitchFamily="34" charset="0"/>
            </a:rPr>
            <a:t>_PD</a:t>
          </a:r>
          <a:r>
            <a:rPr lang="en-US" sz="1500" b="1" baseline="30000">
              <a:solidFill>
                <a:schemeClr val="accent5">
                  <a:lumMod val="75000"/>
                </a:schemeClr>
              </a:solidFill>
              <a:latin typeface="Arial Black" panose="020B0A04020102020204" pitchFamily="34" charset="0"/>
            </a:rPr>
            <a:t>*</a:t>
          </a:r>
          <a:endParaRPr lang="pl-PL" sz="1100" b="0" baseline="30000">
            <a:solidFill>
              <a:schemeClr val="accent5">
                <a:lumMod val="75000"/>
              </a:schemeClr>
            </a:solidFill>
            <a:latin typeface="Arial Black" panose="020B0A040201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0</xdr:rowOff>
        </xdr:from>
        <xdr:to>
          <xdr:col>11</xdr:col>
          <xdr:colOff>419100</xdr:colOff>
          <xdr:row>27</xdr:row>
          <xdr:rowOff>28575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152400</xdr:colOff>
      <xdr:row>21</xdr:row>
      <xdr:rowOff>47625</xdr:rowOff>
    </xdr:from>
    <xdr:ext cx="2190750" cy="257176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2590800" y="2238375"/>
          <a:ext cx="21907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licencja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podstawowa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123825</xdr:colOff>
      <xdr:row>21</xdr:row>
      <xdr:rowOff>47625</xdr:rowOff>
    </xdr:from>
    <xdr:ext cx="1924050" cy="257176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5229225" y="2238375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Wczytywanie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plików JPK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25</xdr:row>
          <xdr:rowOff>0</xdr:rowOff>
        </xdr:from>
        <xdr:to>
          <xdr:col>18</xdr:col>
          <xdr:colOff>419100</xdr:colOff>
          <xdr:row>27</xdr:row>
          <xdr:rowOff>28575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xdr:oneCellAnchor>
    <xdr:from>
      <xdr:col>16</xdr:col>
      <xdr:colOff>123825</xdr:colOff>
      <xdr:row>21</xdr:row>
      <xdr:rowOff>47625</xdr:rowOff>
    </xdr:from>
    <xdr:ext cx="1924050" cy="257176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543925" y="2238375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Aktualizacja prawna</a:t>
          </a:r>
        </a:p>
      </xdr:txBody>
    </xdr:sp>
    <xdr:clientData/>
  </xdr:oneCellAnchor>
  <xdr:oneCellAnchor>
    <xdr:from>
      <xdr:col>9</xdr:col>
      <xdr:colOff>123825</xdr:colOff>
      <xdr:row>22</xdr:row>
      <xdr:rowOff>123824</xdr:rowOff>
    </xdr:from>
    <xdr:ext cx="2505075" cy="447675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229225" y="2505074"/>
          <a:ext cx="250507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Dwa dodatkowe przyciski: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[Wczytaj z pliku JPK] i [Dopisz inny plik JPK]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123825</xdr:colOff>
      <xdr:row>22</xdr:row>
      <xdr:rowOff>142874</xdr:rowOff>
    </xdr:from>
    <xdr:ext cx="2505075" cy="457201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543925" y="2524124"/>
          <a:ext cx="2505075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Bezpłatne</a:t>
          </a:r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 aktualizacje dostosowujące skoroszyt do zmian w przepisach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41</xdr:row>
          <xdr:rowOff>0</xdr:rowOff>
        </xdr:from>
        <xdr:to>
          <xdr:col>3</xdr:col>
          <xdr:colOff>419100</xdr:colOff>
          <xdr:row>43</xdr:row>
          <xdr:rowOff>19050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Wybierz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19050</xdr:colOff>
      <xdr:row>36</xdr:row>
      <xdr:rowOff>28575</xdr:rowOff>
    </xdr:from>
    <xdr:ext cx="1266825" cy="369335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238250" y="3638550"/>
          <a:ext cx="1266825" cy="369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600" b="1">
              <a:solidFill>
                <a:schemeClr val="accent5">
                  <a:lumMod val="50000"/>
                </a:schemeClr>
              </a:solidFill>
              <a:latin typeface="Arial Black" panose="020B0A04020102020204" pitchFamily="34" charset="0"/>
            </a:rPr>
            <a:t>JPK_MAG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41</xdr:row>
          <xdr:rowOff>0</xdr:rowOff>
        </xdr:from>
        <xdr:to>
          <xdr:col>11</xdr:col>
          <xdr:colOff>419100</xdr:colOff>
          <xdr:row>43</xdr:row>
          <xdr:rowOff>19050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152400</xdr:colOff>
      <xdr:row>37</xdr:row>
      <xdr:rowOff>47625</xdr:rowOff>
    </xdr:from>
    <xdr:ext cx="2190750" cy="257176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590800" y="3724275"/>
          <a:ext cx="21907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licencja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podstawowa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123825</xdr:colOff>
      <xdr:row>37</xdr:row>
      <xdr:rowOff>47625</xdr:rowOff>
    </xdr:from>
    <xdr:ext cx="1924050" cy="257176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229225" y="3724275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Wczytywanie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plików JPK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41</xdr:row>
          <xdr:rowOff>0</xdr:rowOff>
        </xdr:from>
        <xdr:to>
          <xdr:col>18</xdr:col>
          <xdr:colOff>419100</xdr:colOff>
          <xdr:row>43</xdr:row>
          <xdr:rowOff>19050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xdr:oneCellAnchor>
    <xdr:from>
      <xdr:col>16</xdr:col>
      <xdr:colOff>123825</xdr:colOff>
      <xdr:row>37</xdr:row>
      <xdr:rowOff>47625</xdr:rowOff>
    </xdr:from>
    <xdr:ext cx="1924050" cy="257176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543925" y="3724275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Aktualizacja prawna</a:t>
          </a:r>
        </a:p>
      </xdr:txBody>
    </xdr:sp>
    <xdr:clientData/>
  </xdr:oneCellAnchor>
  <xdr:oneCellAnchor>
    <xdr:from>
      <xdr:col>9</xdr:col>
      <xdr:colOff>123825</xdr:colOff>
      <xdr:row>38</xdr:row>
      <xdr:rowOff>123824</xdr:rowOff>
    </xdr:from>
    <xdr:ext cx="2505075" cy="447675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5229225" y="3990974"/>
          <a:ext cx="250507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Dwa dodatkowe przyciski: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[Wczytaj z pliku JPK] i [Dopisz inny plik JPK]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123825</xdr:colOff>
      <xdr:row>38</xdr:row>
      <xdr:rowOff>142874</xdr:rowOff>
    </xdr:from>
    <xdr:ext cx="2505075" cy="457201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543925" y="4010024"/>
          <a:ext cx="2505075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Bezpłatne</a:t>
          </a:r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 aktualizacje dostosowujące skoroszyt do zmian w przepisach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49</xdr:row>
          <xdr:rowOff>0</xdr:rowOff>
        </xdr:from>
        <xdr:to>
          <xdr:col>3</xdr:col>
          <xdr:colOff>419100</xdr:colOff>
          <xdr:row>51</xdr:row>
          <xdr:rowOff>19050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Wybierz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19050</xdr:colOff>
      <xdr:row>44</xdr:row>
      <xdr:rowOff>28575</xdr:rowOff>
    </xdr:from>
    <xdr:ext cx="1266825" cy="369335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238250" y="5124450"/>
          <a:ext cx="1266825" cy="369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600" b="1">
              <a:solidFill>
                <a:schemeClr val="accent5">
                  <a:lumMod val="50000"/>
                </a:schemeClr>
              </a:solidFill>
              <a:latin typeface="Arial Black" panose="020B0A04020102020204" pitchFamily="34" charset="0"/>
            </a:rPr>
            <a:t>JPK_WB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49</xdr:row>
          <xdr:rowOff>0</xdr:rowOff>
        </xdr:from>
        <xdr:to>
          <xdr:col>11</xdr:col>
          <xdr:colOff>419100</xdr:colOff>
          <xdr:row>51</xdr:row>
          <xdr:rowOff>19050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152400</xdr:colOff>
      <xdr:row>45</xdr:row>
      <xdr:rowOff>47625</xdr:rowOff>
    </xdr:from>
    <xdr:ext cx="2190750" cy="257176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2590800" y="5210175"/>
          <a:ext cx="21907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licencja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podstawowa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123825</xdr:colOff>
      <xdr:row>45</xdr:row>
      <xdr:rowOff>47625</xdr:rowOff>
    </xdr:from>
    <xdr:ext cx="1924050" cy="257176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5229225" y="5210175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Wczytywanie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plików JPK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49</xdr:row>
          <xdr:rowOff>0</xdr:rowOff>
        </xdr:from>
        <xdr:to>
          <xdr:col>18</xdr:col>
          <xdr:colOff>419100</xdr:colOff>
          <xdr:row>51</xdr:row>
          <xdr:rowOff>19050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xdr:oneCellAnchor>
    <xdr:from>
      <xdr:col>16</xdr:col>
      <xdr:colOff>123825</xdr:colOff>
      <xdr:row>45</xdr:row>
      <xdr:rowOff>47625</xdr:rowOff>
    </xdr:from>
    <xdr:ext cx="1924050" cy="257176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543925" y="5210175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Aktualizacja prawna</a:t>
          </a:r>
        </a:p>
      </xdr:txBody>
    </xdr:sp>
    <xdr:clientData/>
  </xdr:oneCellAnchor>
  <xdr:oneCellAnchor>
    <xdr:from>
      <xdr:col>9</xdr:col>
      <xdr:colOff>123825</xdr:colOff>
      <xdr:row>46</xdr:row>
      <xdr:rowOff>123824</xdr:rowOff>
    </xdr:from>
    <xdr:ext cx="2505075" cy="447675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5229225" y="5476874"/>
          <a:ext cx="250507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Dwa dodatkowe przyciski: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[Wczytaj z pliku JPK] i [Dopisz inny plik JPK]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123825</xdr:colOff>
      <xdr:row>46</xdr:row>
      <xdr:rowOff>142874</xdr:rowOff>
    </xdr:from>
    <xdr:ext cx="2505075" cy="457201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543925" y="5495924"/>
          <a:ext cx="2505075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Bezpłatne</a:t>
          </a:r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 aktualizacje dostosowujące skoroszyt do zmian w przepisach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58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Wybierz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19050</xdr:colOff>
      <xdr:row>53</xdr:row>
      <xdr:rowOff>28575</xdr:rowOff>
    </xdr:from>
    <xdr:ext cx="1266825" cy="369335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229285" y="6628840"/>
          <a:ext cx="1266825" cy="369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600" b="1">
              <a:solidFill>
                <a:schemeClr val="accent5">
                  <a:lumMod val="50000"/>
                </a:schemeClr>
              </a:solidFill>
              <a:latin typeface="Arial Black" panose="020B0A04020102020204" pitchFamily="34" charset="0"/>
            </a:rPr>
            <a:t>Wsparcie</a:t>
          </a:r>
        </a:p>
      </xdr:txBody>
    </xdr:sp>
    <xdr:clientData/>
  </xdr:oneCellAnchor>
  <xdr:oneCellAnchor>
    <xdr:from>
      <xdr:col>4</xdr:col>
      <xdr:colOff>152400</xdr:colOff>
      <xdr:row>54</xdr:row>
      <xdr:rowOff>47625</xdr:rowOff>
    </xdr:from>
    <xdr:ext cx="2190750" cy="257176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2572871" y="6715125"/>
          <a:ext cx="21907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techniczne</a:t>
          </a:r>
        </a:p>
      </xdr:txBody>
    </xdr:sp>
    <xdr:clientData/>
  </xdr:oneCellAnchor>
  <xdr:oneCellAnchor>
    <xdr:from>
      <xdr:col>8</xdr:col>
      <xdr:colOff>314324</xdr:colOff>
      <xdr:row>54</xdr:row>
      <xdr:rowOff>179294</xdr:rowOff>
    </xdr:from>
    <xdr:ext cx="2845734" cy="694765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5009589" y="7384676"/>
          <a:ext cx="2845734" cy="6947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Pakiet godzin wsparcia technicznego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Zwykłe zgłoszenia: wysyłane na adres </a:t>
          </a:r>
          <a:r>
            <a:rPr lang="pl-PL" sz="900" b="1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pomoc@zigzak.eu;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Pomoc zdalna w przypadku zgłoszeń krytycznych;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twoCellAnchor>
    <xdr:from>
      <xdr:col>20</xdr:col>
      <xdr:colOff>585106</xdr:colOff>
      <xdr:row>0</xdr:row>
      <xdr:rowOff>163283</xdr:rowOff>
    </xdr:from>
    <xdr:to>
      <xdr:col>23</xdr:col>
      <xdr:colOff>367392</xdr:colOff>
      <xdr:row>2</xdr:row>
      <xdr:rowOff>217714</xdr:rowOff>
    </xdr:to>
    <xdr:sp macro="" textlink="">
      <xdr:nvSpPr>
        <xdr:cNvPr id="78" name="pole tekstowe 7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259785" y="163283"/>
          <a:ext cx="1605643" cy="6531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ZigZak Witold Jaworski</a:t>
          </a:r>
          <a:endParaRPr lang="pl-PL">
            <a:effectLst/>
          </a:endParaRPr>
        </a:p>
        <a:p>
          <a:r>
            <a:rPr lang="pl-PL" sz="1100"/>
            <a:t>e-mail: </a:t>
          </a:r>
          <a:r>
            <a:rPr lang="pl-PL" sz="1100" b="1">
              <a:solidFill>
                <a:schemeClr val="accent1">
                  <a:lumMod val="50000"/>
                </a:schemeClr>
              </a:solidFill>
            </a:rPr>
            <a:t>biuro@zigzak.eu</a:t>
          </a:r>
        </a:p>
        <a:p>
          <a:r>
            <a:rPr lang="pl-PL" sz="1100"/>
            <a:t>tel: +48 601 554 814</a:t>
          </a:r>
        </a:p>
      </xdr:txBody>
    </xdr:sp>
    <xdr:clientData/>
  </xdr:twoCellAnchor>
  <xdr:twoCellAnchor editAs="oneCell">
    <xdr:from>
      <xdr:col>23</xdr:col>
      <xdr:colOff>514350</xdr:colOff>
      <xdr:row>0</xdr:row>
      <xdr:rowOff>38100</xdr:rowOff>
    </xdr:from>
    <xdr:to>
      <xdr:col>24</xdr:col>
      <xdr:colOff>285750</xdr:colOff>
      <xdr:row>1</xdr:row>
      <xdr:rowOff>180975</xdr:rowOff>
    </xdr:to>
    <xdr:pic>
      <xdr:nvPicPr>
        <xdr:cNvPr id="3181" name="Obraz 76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38100"/>
          <a:ext cx="7524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171450</xdr:rowOff>
        </xdr:from>
        <xdr:to>
          <xdr:col>7</xdr:col>
          <xdr:colOff>142875</xdr:colOff>
          <xdr:row>8</xdr:row>
          <xdr:rowOff>19050</xdr:rowOff>
        </xdr:to>
        <xdr:sp macro="" textlink="">
          <xdr:nvSpPr>
            <xdr:cNvPr id="3392" name="Drop Down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0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171450</xdr:rowOff>
        </xdr:from>
        <xdr:to>
          <xdr:col>7</xdr:col>
          <xdr:colOff>142875</xdr:colOff>
          <xdr:row>16</xdr:row>
          <xdr:rowOff>19050</xdr:rowOff>
        </xdr:to>
        <xdr:sp macro="" textlink="">
          <xdr:nvSpPr>
            <xdr:cNvPr id="3393" name="Drop Down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0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180975</xdr:rowOff>
        </xdr:from>
        <xdr:to>
          <xdr:col>7</xdr:col>
          <xdr:colOff>142875</xdr:colOff>
          <xdr:row>24</xdr:row>
          <xdr:rowOff>28575</xdr:rowOff>
        </xdr:to>
        <xdr:sp macro="" textlink="">
          <xdr:nvSpPr>
            <xdr:cNvPr id="3394" name="Drop Down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0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38</xdr:row>
          <xdr:rowOff>171450</xdr:rowOff>
        </xdr:from>
        <xdr:to>
          <xdr:col>7</xdr:col>
          <xdr:colOff>133350</xdr:colOff>
          <xdr:row>40</xdr:row>
          <xdr:rowOff>19050</xdr:rowOff>
        </xdr:to>
        <xdr:sp macro="" textlink="">
          <xdr:nvSpPr>
            <xdr:cNvPr id="3395" name="Drop Down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0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46</xdr:row>
          <xdr:rowOff>171450</xdr:rowOff>
        </xdr:from>
        <xdr:to>
          <xdr:col>7</xdr:col>
          <xdr:colOff>133350</xdr:colOff>
          <xdr:row>48</xdr:row>
          <xdr:rowOff>19050</xdr:rowOff>
        </xdr:to>
        <xdr:sp macro="" textlink="">
          <xdr:nvSpPr>
            <xdr:cNvPr id="3396" name="Drop Down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0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56</xdr:row>
          <xdr:rowOff>0</xdr:rowOff>
        </xdr:from>
        <xdr:to>
          <xdr:col>7</xdr:col>
          <xdr:colOff>142875</xdr:colOff>
          <xdr:row>57</xdr:row>
          <xdr:rowOff>28575</xdr:rowOff>
        </xdr:to>
        <xdr:sp macro="" textlink="">
          <xdr:nvSpPr>
            <xdr:cNvPr id="3397" name="Drop Down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0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238125</xdr:colOff>
      <xdr:row>64</xdr:row>
      <xdr:rowOff>11906</xdr:rowOff>
    </xdr:from>
    <xdr:ext cx="5448301" cy="832737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238125" y="10298906"/>
          <a:ext cx="5448301" cy="832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WYJAŚNIENIE: "Liczba faktur sprzedaży/zakupu" oznacza większą z tych dwóch liczb. 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Na przykład: gdy w miesięcznym pliku </a:t>
          </a:r>
          <a:r>
            <a:rPr lang="pl-PL" sz="900" b="1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JPK_VAT</a:t>
          </a:r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 może się pojawić max. 400 faktur sprzedaży i 300 faktur zakupu, to liczba do porównania z progiem to 400.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Podobnie w przypadku skoroszytu </a:t>
          </a:r>
          <a:r>
            <a:rPr lang="pl-PL" sz="900" b="1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JPK_MAG:</a:t>
          </a:r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 należy podsumować oddzielnie każdy z rodzajów dokumentów (PZ, WZ, RW, MM), a następnie wybrać spośród nich liczbę największą i porównać ją z progiem.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83345</xdr:colOff>
      <xdr:row>7</xdr:row>
      <xdr:rowOff>119063</xdr:rowOff>
    </xdr:from>
    <xdr:ext cx="1328739" cy="249331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905001" y="1524001"/>
          <a:ext cx="1328739" cy="24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8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por. wyjaśnienie poniżej</a:t>
          </a:r>
          <a:endParaRPr lang="pl-PL" sz="8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35720</xdr:colOff>
      <xdr:row>39</xdr:row>
      <xdr:rowOff>119064</xdr:rowOff>
    </xdr:from>
    <xdr:ext cx="1328739" cy="249331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857376" y="5417345"/>
          <a:ext cx="1328739" cy="24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8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por. wyjaśnienie poniżej</a:t>
          </a:r>
          <a:endParaRPr lang="pl-PL" sz="8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226219</xdr:colOff>
      <xdr:row>68</xdr:row>
      <xdr:rowOff>23813</xdr:rowOff>
    </xdr:from>
    <xdr:ext cx="5448301" cy="1035845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226219" y="11072813"/>
          <a:ext cx="5448301" cy="1035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000" b="0" baseline="0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*Arkusze w wersji "bez limitu" w praktyce mogą obsłużyć zestawienia do 350tys.-400tys. wierszy. </a:t>
          </a:r>
          <a:r>
            <a:rPr lang="en-US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Z przyczyn technicznych, czas przetwarzania większych zestawów danych staje się bardzo długi (rzędu kilku godzin) co poważnie utrudnia np. nanoszenie poprawek, zasyhnalizowanych przez skoroszyt. </a:t>
          </a:r>
        </a:p>
        <a:p>
          <a:r>
            <a:rPr lang="en-US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Drugim limitem technicznym jest samo ograniczenie arkusza Excela - do 1 miliona wierszy. Jeżeli macie Państwo do obsłużenia tak duże zestawy danych - prosimy o kontakt (</a:t>
          </a:r>
          <a:r>
            <a:rPr lang="en-US" sz="900" b="1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biuro@zigzak.eu</a:t>
          </a:r>
          <a:r>
            <a:rPr lang="en-US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), abyśmy mogli zaproponować indywidualne rozwiązanie.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33</xdr:row>
          <xdr:rowOff>0</xdr:rowOff>
        </xdr:from>
        <xdr:to>
          <xdr:col>3</xdr:col>
          <xdr:colOff>419100</xdr:colOff>
          <xdr:row>35</xdr:row>
          <xdr:rowOff>28575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0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Wybierz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19050</xdr:colOff>
      <xdr:row>28</xdr:row>
      <xdr:rowOff>28575</xdr:rowOff>
    </xdr:from>
    <xdr:ext cx="1397793" cy="369335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C36FA2F6-12CF-4E8B-84B7-707D602E1817}"/>
            </a:ext>
          </a:extLst>
        </xdr:cNvPr>
        <xdr:cNvSpPr txBox="1"/>
      </xdr:nvSpPr>
      <xdr:spPr>
        <a:xfrm>
          <a:off x="626269" y="5231606"/>
          <a:ext cx="1397793" cy="369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500" b="1">
              <a:solidFill>
                <a:schemeClr val="accent5">
                  <a:lumMod val="50000"/>
                </a:schemeClr>
              </a:solidFill>
              <a:latin typeface="Arial Black" panose="020B0A04020102020204" pitchFamily="34" charset="0"/>
            </a:rPr>
            <a:t>JPK_</a:t>
          </a:r>
          <a:r>
            <a:rPr lang="en-US" sz="1500" b="1">
              <a:solidFill>
                <a:schemeClr val="accent5">
                  <a:lumMod val="50000"/>
                </a:schemeClr>
              </a:solidFill>
              <a:latin typeface="Arial Black" panose="020B0A04020102020204" pitchFamily="34" charset="0"/>
            </a:rPr>
            <a:t>ST</a:t>
          </a:r>
          <a:r>
            <a:rPr lang="en-US" sz="1500" b="1">
              <a:solidFill>
                <a:schemeClr val="accent5">
                  <a:lumMod val="75000"/>
                </a:schemeClr>
              </a:solidFill>
              <a:latin typeface="Arial Black" panose="020B0A04020102020204" pitchFamily="34" charset="0"/>
            </a:rPr>
            <a:t>_KR</a:t>
          </a:r>
          <a:endParaRPr lang="pl-PL" sz="1500" b="1">
            <a:solidFill>
              <a:schemeClr val="accent5">
                <a:lumMod val="75000"/>
              </a:schemeClr>
            </a:solidFill>
            <a:latin typeface="Arial Black" panose="020B0A040201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33</xdr:row>
          <xdr:rowOff>0</xdr:rowOff>
        </xdr:from>
        <xdr:to>
          <xdr:col>11</xdr:col>
          <xdr:colOff>419100</xdr:colOff>
          <xdr:row>35</xdr:row>
          <xdr:rowOff>28575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0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152400</xdr:colOff>
      <xdr:row>29</xdr:row>
      <xdr:rowOff>47625</xdr:rowOff>
    </xdr:from>
    <xdr:ext cx="2190750" cy="257176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EC440077-F43F-414A-B5AE-589BE4B7F6FB}"/>
            </a:ext>
          </a:extLst>
        </xdr:cNvPr>
        <xdr:cNvSpPr txBox="1"/>
      </xdr:nvSpPr>
      <xdr:spPr>
        <a:xfrm>
          <a:off x="1974056" y="5893594"/>
          <a:ext cx="21907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licencja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podstawowa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123825</xdr:colOff>
      <xdr:row>29</xdr:row>
      <xdr:rowOff>47625</xdr:rowOff>
    </xdr:from>
    <xdr:ext cx="1924050" cy="257176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F9A2F506-0996-46BA-ACB5-FEF803B7D635}"/>
            </a:ext>
          </a:extLst>
        </xdr:cNvPr>
        <xdr:cNvSpPr txBox="1"/>
      </xdr:nvSpPr>
      <xdr:spPr>
        <a:xfrm>
          <a:off x="4683919" y="5893594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Wczytywanie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plików JPK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33</xdr:row>
          <xdr:rowOff>0</xdr:rowOff>
        </xdr:from>
        <xdr:to>
          <xdr:col>18</xdr:col>
          <xdr:colOff>419100</xdr:colOff>
          <xdr:row>35</xdr:row>
          <xdr:rowOff>28575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0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xdr:oneCellAnchor>
    <xdr:from>
      <xdr:col>16</xdr:col>
      <xdr:colOff>123825</xdr:colOff>
      <xdr:row>29</xdr:row>
      <xdr:rowOff>47625</xdr:rowOff>
    </xdr:from>
    <xdr:ext cx="1924050" cy="257176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B2D26FC0-A1F7-4BCF-97DE-2B92E848639A}"/>
            </a:ext>
          </a:extLst>
        </xdr:cNvPr>
        <xdr:cNvSpPr txBox="1"/>
      </xdr:nvSpPr>
      <xdr:spPr>
        <a:xfrm>
          <a:off x="7993856" y="5893594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Aktualizacja prawna</a:t>
          </a:r>
        </a:p>
      </xdr:txBody>
    </xdr:sp>
    <xdr:clientData/>
  </xdr:oneCellAnchor>
  <xdr:oneCellAnchor>
    <xdr:from>
      <xdr:col>9</xdr:col>
      <xdr:colOff>123825</xdr:colOff>
      <xdr:row>30</xdr:row>
      <xdr:rowOff>123824</xdr:rowOff>
    </xdr:from>
    <xdr:ext cx="2505075" cy="447675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71A64B89-F81A-4411-BD69-3340DD680EC4}"/>
            </a:ext>
          </a:extLst>
        </xdr:cNvPr>
        <xdr:cNvSpPr txBox="1"/>
      </xdr:nvSpPr>
      <xdr:spPr>
        <a:xfrm>
          <a:off x="4683919" y="6160293"/>
          <a:ext cx="250507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Dwa dodatkowe przyciski: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[Wczytaj z pliku JPK] i [Dopisz inny plik JPK]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123825</xdr:colOff>
      <xdr:row>30</xdr:row>
      <xdr:rowOff>142874</xdr:rowOff>
    </xdr:from>
    <xdr:ext cx="2505075" cy="457201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9AFBB1C9-2984-4E7F-9240-A7CF631B94F7}"/>
            </a:ext>
          </a:extLst>
        </xdr:cNvPr>
        <xdr:cNvSpPr txBox="1"/>
      </xdr:nvSpPr>
      <xdr:spPr>
        <a:xfrm>
          <a:off x="7993856" y="6179343"/>
          <a:ext cx="2505075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Bezpłatne</a:t>
          </a:r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 aktualizacje dostosowujące skoroszyt do zmian w przepisach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30</xdr:row>
          <xdr:rowOff>171450</xdr:rowOff>
        </xdr:from>
        <xdr:to>
          <xdr:col>7</xdr:col>
          <xdr:colOff>133350</xdr:colOff>
          <xdr:row>32</xdr:row>
          <xdr:rowOff>28575</xdr:rowOff>
        </xdr:to>
        <xdr:sp macro="" textlink="">
          <xdr:nvSpPr>
            <xdr:cNvPr id="3401" name="Drop Down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0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226219</xdr:colOff>
      <xdr:row>72</xdr:row>
      <xdr:rowOff>154781</xdr:rowOff>
    </xdr:from>
    <xdr:ext cx="5448301" cy="463645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131D3205-54BE-4CA2-87A5-ED3F54255A09}"/>
            </a:ext>
          </a:extLst>
        </xdr:cNvPr>
        <xdr:cNvSpPr txBox="1"/>
      </xdr:nvSpPr>
      <xdr:spPr>
        <a:xfrm>
          <a:off x="226219" y="13263562"/>
          <a:ext cx="5448301" cy="4636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000" b="0" baseline="0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*Wraz z JPK_KR_PD dostarczamy także (na żądanie) skoroszyt JPK_KR. </a:t>
          </a:r>
          <a:r>
            <a:rPr lang="en-US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(Traktujemy JPK_KR jako wcześniejszy wariant JPK_KR_PD)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28824</xdr:colOff>
      <xdr:row>20</xdr:row>
      <xdr:rowOff>41359</xdr:rowOff>
    </xdr:from>
    <xdr:ext cx="1506382" cy="350847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A546BE8C-E868-4B2F-94EE-C8D4FDA79A61}"/>
            </a:ext>
          </a:extLst>
        </xdr:cNvPr>
        <xdr:cNvSpPr txBox="1"/>
      </xdr:nvSpPr>
      <xdr:spPr>
        <a:xfrm>
          <a:off x="633942" y="3941006"/>
          <a:ext cx="1506382" cy="3508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500" b="1">
              <a:solidFill>
                <a:schemeClr val="accent5">
                  <a:lumMod val="50000"/>
                </a:schemeClr>
              </a:solidFill>
              <a:latin typeface="Arial Black" panose="020B0A04020102020204" pitchFamily="34" charset="0"/>
            </a:rPr>
            <a:t>JPK_KR</a:t>
          </a:r>
          <a:r>
            <a:rPr lang="en-US" sz="1500" b="1">
              <a:solidFill>
                <a:schemeClr val="accent5">
                  <a:lumMod val="75000"/>
                </a:schemeClr>
              </a:solidFill>
              <a:latin typeface="Arial Black" panose="020B0A04020102020204" pitchFamily="34" charset="0"/>
            </a:rPr>
            <a:t>_PD</a:t>
          </a:r>
          <a:r>
            <a:rPr lang="en-US" sz="1500" b="1" baseline="30000">
              <a:solidFill>
                <a:schemeClr val="accent5">
                  <a:lumMod val="75000"/>
                </a:schemeClr>
              </a:solidFill>
              <a:latin typeface="Arial Black" panose="020B0A04020102020204" pitchFamily="34" charset="0"/>
            </a:rPr>
            <a:t>*</a:t>
          </a:r>
          <a:endParaRPr lang="pl-PL" sz="1100" b="0" baseline="30000">
            <a:solidFill>
              <a:schemeClr val="accent5">
                <a:lumMod val="75000"/>
              </a:schemeClr>
            </a:solidFill>
            <a:latin typeface="Arial Black" panose="020B0A04020102020204" pitchFamily="34" charset="0"/>
          </a:endParaRPr>
        </a:p>
      </xdr:txBody>
    </xdr:sp>
    <xdr:clientData/>
  </xdr:oneCellAnchor>
  <xdr:oneCellAnchor>
    <xdr:from>
      <xdr:col>1</xdr:col>
      <xdr:colOff>28825</xdr:colOff>
      <xdr:row>28</xdr:row>
      <xdr:rowOff>41359</xdr:rowOff>
    </xdr:from>
    <xdr:ext cx="1397793" cy="369335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570309D5-9DE9-4E7D-8890-718CC481CDC2}"/>
            </a:ext>
          </a:extLst>
        </xdr:cNvPr>
        <xdr:cNvSpPr txBox="1"/>
      </xdr:nvSpPr>
      <xdr:spPr>
        <a:xfrm>
          <a:off x="640430" y="5229977"/>
          <a:ext cx="1397793" cy="369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500" b="1">
              <a:solidFill>
                <a:schemeClr val="accent5">
                  <a:lumMod val="50000"/>
                </a:schemeClr>
              </a:solidFill>
              <a:latin typeface="Arial Black" panose="020B0A04020102020204" pitchFamily="34" charset="0"/>
            </a:rPr>
            <a:t>JPK_</a:t>
          </a:r>
          <a:r>
            <a:rPr lang="en-US" sz="1500" b="1">
              <a:solidFill>
                <a:schemeClr val="accent5">
                  <a:lumMod val="50000"/>
                </a:schemeClr>
              </a:solidFill>
              <a:latin typeface="Arial Black" panose="020B0A04020102020204" pitchFamily="34" charset="0"/>
            </a:rPr>
            <a:t>ST</a:t>
          </a:r>
          <a:r>
            <a:rPr lang="en-US" sz="1500" b="1">
              <a:solidFill>
                <a:schemeClr val="accent5">
                  <a:lumMod val="75000"/>
                </a:schemeClr>
              </a:solidFill>
              <a:latin typeface="Arial Black" panose="020B0A04020102020204" pitchFamily="34" charset="0"/>
            </a:rPr>
            <a:t>_KR</a:t>
          </a:r>
          <a:endParaRPr lang="pl-PL" sz="1500" b="1">
            <a:solidFill>
              <a:schemeClr val="accent5">
                <a:lumMod val="75000"/>
              </a:schemeClr>
            </a:solidFill>
            <a:latin typeface="Arial Black" panose="020B0A040201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0</xdr:rowOff>
        </xdr:from>
        <xdr:to>
          <xdr:col>3</xdr:col>
          <xdr:colOff>419100</xdr:colOff>
          <xdr:row>11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Wybierz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19050</xdr:colOff>
      <xdr:row>4</xdr:row>
      <xdr:rowOff>28575</xdr:rowOff>
    </xdr:from>
    <xdr:ext cx="1266825" cy="369335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28650" y="981075"/>
          <a:ext cx="1266825" cy="369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600" b="1">
              <a:solidFill>
                <a:schemeClr val="accent5">
                  <a:lumMod val="50000"/>
                </a:schemeClr>
              </a:solidFill>
              <a:latin typeface="Arial Black" panose="020B0A04020102020204" pitchFamily="34" charset="0"/>
            </a:rPr>
            <a:t>JPK_V</a:t>
          </a:r>
          <a:r>
            <a:rPr lang="en-US" sz="1600" b="1">
              <a:solidFill>
                <a:schemeClr val="accent5">
                  <a:lumMod val="50000"/>
                </a:schemeClr>
              </a:solidFill>
              <a:latin typeface="Arial Black" panose="020B0A04020102020204" pitchFamily="34" charset="0"/>
            </a:rPr>
            <a:t>7M</a:t>
          </a:r>
          <a:endParaRPr lang="pl-PL" sz="1600" b="1">
            <a:solidFill>
              <a:schemeClr val="accent5">
                <a:lumMod val="50000"/>
              </a:schemeClr>
            </a:solidFill>
            <a:latin typeface="Arial Black" panose="020B0A040201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</xdr:row>
          <xdr:rowOff>0</xdr:rowOff>
        </xdr:from>
        <xdr:to>
          <xdr:col>11</xdr:col>
          <xdr:colOff>419100</xdr:colOff>
          <xdr:row>11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152400</xdr:colOff>
      <xdr:row>5</xdr:row>
      <xdr:rowOff>47625</xdr:rowOff>
    </xdr:from>
    <xdr:ext cx="2190750" cy="257176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981200" y="1066800"/>
          <a:ext cx="21907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licencja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podstawowa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123825</xdr:colOff>
      <xdr:row>5</xdr:row>
      <xdr:rowOff>47625</xdr:rowOff>
    </xdr:from>
    <xdr:ext cx="1924050" cy="257176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619625" y="1066800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Wczytywanie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plików JPK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9</xdr:row>
          <xdr:rowOff>0</xdr:rowOff>
        </xdr:from>
        <xdr:to>
          <xdr:col>18</xdr:col>
          <xdr:colOff>419100</xdr:colOff>
          <xdr:row>11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xdr:oneCellAnchor>
    <xdr:from>
      <xdr:col>16</xdr:col>
      <xdr:colOff>123825</xdr:colOff>
      <xdr:row>5</xdr:row>
      <xdr:rowOff>47625</xdr:rowOff>
    </xdr:from>
    <xdr:ext cx="1924050" cy="257176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934325" y="1066800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Aktualizacja prawna</a:t>
          </a:r>
        </a:p>
      </xdr:txBody>
    </xdr:sp>
    <xdr:clientData/>
  </xdr:oneCellAnchor>
  <xdr:oneCellAnchor>
    <xdr:from>
      <xdr:col>9</xdr:col>
      <xdr:colOff>123825</xdr:colOff>
      <xdr:row>6</xdr:row>
      <xdr:rowOff>123824</xdr:rowOff>
    </xdr:from>
    <xdr:ext cx="2505075" cy="447675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619625" y="1333499"/>
          <a:ext cx="250507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Dwa dodatkowe przyciski: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[Wczytaj z pliku JPK] i [Dopisz inny plik JPK]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123825</xdr:colOff>
      <xdr:row>6</xdr:row>
      <xdr:rowOff>142874</xdr:rowOff>
    </xdr:from>
    <xdr:ext cx="2505075" cy="45720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934325" y="1352549"/>
          <a:ext cx="2505075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Bezpłatne</a:t>
          </a:r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 aktualizacje dostosowujące skoroszyt do zmian w przepisach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0</xdr:rowOff>
        </xdr:from>
        <xdr:to>
          <xdr:col>3</xdr:col>
          <xdr:colOff>419100</xdr:colOff>
          <xdr:row>19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Wybierz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19050</xdr:colOff>
      <xdr:row>12</xdr:row>
      <xdr:rowOff>28575</xdr:rowOff>
    </xdr:from>
    <xdr:ext cx="1266825" cy="369335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628650" y="2276475"/>
          <a:ext cx="1266825" cy="369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600" b="1">
              <a:solidFill>
                <a:schemeClr val="accent5">
                  <a:lumMod val="50000"/>
                </a:schemeClr>
              </a:solidFill>
              <a:latin typeface="Arial Black" panose="020B0A04020102020204" pitchFamily="34" charset="0"/>
            </a:rPr>
            <a:t>JPK_FA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17</xdr:row>
          <xdr:rowOff>0</xdr:rowOff>
        </xdr:from>
        <xdr:to>
          <xdr:col>11</xdr:col>
          <xdr:colOff>419100</xdr:colOff>
          <xdr:row>19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152400</xdr:colOff>
      <xdr:row>13</xdr:row>
      <xdr:rowOff>47625</xdr:rowOff>
    </xdr:from>
    <xdr:ext cx="2190750" cy="257176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981200" y="2362200"/>
          <a:ext cx="21907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licencja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podstawowa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123825</xdr:colOff>
      <xdr:row>13</xdr:row>
      <xdr:rowOff>47625</xdr:rowOff>
    </xdr:from>
    <xdr:ext cx="1924050" cy="257176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619625" y="2362200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Wczytywanie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plików JPK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17</xdr:row>
          <xdr:rowOff>0</xdr:rowOff>
        </xdr:from>
        <xdr:to>
          <xdr:col>18</xdr:col>
          <xdr:colOff>419100</xdr:colOff>
          <xdr:row>19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xdr:oneCellAnchor>
    <xdr:from>
      <xdr:col>16</xdr:col>
      <xdr:colOff>123825</xdr:colOff>
      <xdr:row>13</xdr:row>
      <xdr:rowOff>47625</xdr:rowOff>
    </xdr:from>
    <xdr:ext cx="1924050" cy="257176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934325" y="2362200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Aktualizacja prawna</a:t>
          </a:r>
        </a:p>
      </xdr:txBody>
    </xdr:sp>
    <xdr:clientData/>
  </xdr:oneCellAnchor>
  <xdr:oneCellAnchor>
    <xdr:from>
      <xdr:col>9</xdr:col>
      <xdr:colOff>123825</xdr:colOff>
      <xdr:row>14</xdr:row>
      <xdr:rowOff>123824</xdr:rowOff>
    </xdr:from>
    <xdr:ext cx="2505075" cy="447675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4619625" y="2628899"/>
          <a:ext cx="250507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Dwa dodatkowe przyciski: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[Wczytaj z pliku JPK] i [Dopisz inny plik JPK]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123825</xdr:colOff>
      <xdr:row>14</xdr:row>
      <xdr:rowOff>142874</xdr:rowOff>
    </xdr:from>
    <xdr:ext cx="2505075" cy="457201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7934325" y="2647949"/>
          <a:ext cx="2505075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Bezpłatne</a:t>
          </a:r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 aktualizacje dostosowujące skoroszyt do zmian w przepisach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0</xdr:rowOff>
        </xdr:from>
        <xdr:to>
          <xdr:col>3</xdr:col>
          <xdr:colOff>419100</xdr:colOff>
          <xdr:row>27</xdr:row>
          <xdr:rowOff>28575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Wybierz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0</xdr:rowOff>
        </xdr:from>
        <xdr:to>
          <xdr:col>11</xdr:col>
          <xdr:colOff>419100</xdr:colOff>
          <xdr:row>27</xdr:row>
          <xdr:rowOff>28575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152400</xdr:colOff>
      <xdr:row>21</xdr:row>
      <xdr:rowOff>47625</xdr:rowOff>
    </xdr:from>
    <xdr:ext cx="2190750" cy="257176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981200" y="3657600"/>
          <a:ext cx="21907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licencja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podstawowa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123825</xdr:colOff>
      <xdr:row>21</xdr:row>
      <xdr:rowOff>47625</xdr:rowOff>
    </xdr:from>
    <xdr:ext cx="1924050" cy="257176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4619625" y="3657600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Wczytywanie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plików JPK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25</xdr:row>
          <xdr:rowOff>0</xdr:rowOff>
        </xdr:from>
        <xdr:to>
          <xdr:col>18</xdr:col>
          <xdr:colOff>419100</xdr:colOff>
          <xdr:row>27</xdr:row>
          <xdr:rowOff>28575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xdr:oneCellAnchor>
    <xdr:from>
      <xdr:col>16</xdr:col>
      <xdr:colOff>123825</xdr:colOff>
      <xdr:row>21</xdr:row>
      <xdr:rowOff>47625</xdr:rowOff>
    </xdr:from>
    <xdr:ext cx="1924050" cy="257176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7934325" y="3657600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Aktualizacja prawna</a:t>
          </a:r>
        </a:p>
      </xdr:txBody>
    </xdr:sp>
    <xdr:clientData/>
  </xdr:oneCellAnchor>
  <xdr:oneCellAnchor>
    <xdr:from>
      <xdr:col>9</xdr:col>
      <xdr:colOff>123825</xdr:colOff>
      <xdr:row>22</xdr:row>
      <xdr:rowOff>123824</xdr:rowOff>
    </xdr:from>
    <xdr:ext cx="2505075" cy="447675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4619625" y="3924299"/>
          <a:ext cx="250507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Dwa dodatkowe przyciski: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[Wczytaj z pliku JPK] i [Dopisz inny plik JPK]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123825</xdr:colOff>
      <xdr:row>22</xdr:row>
      <xdr:rowOff>142874</xdr:rowOff>
    </xdr:from>
    <xdr:ext cx="2505075" cy="457201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7934325" y="3943349"/>
          <a:ext cx="2505075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Bezpłatne</a:t>
          </a:r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 aktualizacje dostosowujące skoroszyt do zmian w przepisach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41</xdr:row>
          <xdr:rowOff>0</xdr:rowOff>
        </xdr:from>
        <xdr:to>
          <xdr:col>3</xdr:col>
          <xdr:colOff>419100</xdr:colOff>
          <xdr:row>43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Wybierz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19050</xdr:colOff>
      <xdr:row>36</xdr:row>
      <xdr:rowOff>28575</xdr:rowOff>
    </xdr:from>
    <xdr:ext cx="1266825" cy="369335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628650" y="4867275"/>
          <a:ext cx="1266825" cy="369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600" b="1">
              <a:solidFill>
                <a:schemeClr val="accent5">
                  <a:lumMod val="50000"/>
                </a:schemeClr>
              </a:solidFill>
              <a:latin typeface="Arial Black" panose="020B0A04020102020204" pitchFamily="34" charset="0"/>
            </a:rPr>
            <a:t>JPK_MAG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41</xdr:row>
          <xdr:rowOff>0</xdr:rowOff>
        </xdr:from>
        <xdr:to>
          <xdr:col>11</xdr:col>
          <xdr:colOff>419100</xdr:colOff>
          <xdr:row>43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152400</xdr:colOff>
      <xdr:row>37</xdr:row>
      <xdr:rowOff>47625</xdr:rowOff>
    </xdr:from>
    <xdr:ext cx="2190750" cy="257176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1981200" y="4953000"/>
          <a:ext cx="21907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licencja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podstawowa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123825</xdr:colOff>
      <xdr:row>37</xdr:row>
      <xdr:rowOff>47625</xdr:rowOff>
    </xdr:from>
    <xdr:ext cx="1924050" cy="257176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4619625" y="4953000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Wczytywanie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plików JPK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41</xdr:row>
          <xdr:rowOff>0</xdr:rowOff>
        </xdr:from>
        <xdr:to>
          <xdr:col>18</xdr:col>
          <xdr:colOff>419100</xdr:colOff>
          <xdr:row>43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xdr:oneCellAnchor>
    <xdr:from>
      <xdr:col>16</xdr:col>
      <xdr:colOff>123825</xdr:colOff>
      <xdr:row>37</xdr:row>
      <xdr:rowOff>47625</xdr:rowOff>
    </xdr:from>
    <xdr:ext cx="1924050" cy="257176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7934325" y="4953000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Aktualizacja prawna</a:t>
          </a:r>
        </a:p>
      </xdr:txBody>
    </xdr:sp>
    <xdr:clientData/>
  </xdr:oneCellAnchor>
  <xdr:oneCellAnchor>
    <xdr:from>
      <xdr:col>9</xdr:col>
      <xdr:colOff>123825</xdr:colOff>
      <xdr:row>38</xdr:row>
      <xdr:rowOff>123824</xdr:rowOff>
    </xdr:from>
    <xdr:ext cx="2505075" cy="447675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4619625" y="5219699"/>
          <a:ext cx="250507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Dwa dodatkowe przyciski: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[Wczytaj z pliku JPK] i [Dopisz inny plik JPK]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123825</xdr:colOff>
      <xdr:row>38</xdr:row>
      <xdr:rowOff>142874</xdr:rowOff>
    </xdr:from>
    <xdr:ext cx="2505075" cy="457201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7934325" y="5238749"/>
          <a:ext cx="2505075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Bezpłatne</a:t>
          </a:r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 aktualizacje dostosowujące skoroszyt do zmian w przepisach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49</xdr:row>
          <xdr:rowOff>0</xdr:rowOff>
        </xdr:from>
        <xdr:to>
          <xdr:col>3</xdr:col>
          <xdr:colOff>419100</xdr:colOff>
          <xdr:row>51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Wybierz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19050</xdr:colOff>
      <xdr:row>44</xdr:row>
      <xdr:rowOff>28575</xdr:rowOff>
    </xdr:from>
    <xdr:ext cx="1266825" cy="369335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628650" y="6162675"/>
          <a:ext cx="1266825" cy="369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600" b="1">
              <a:solidFill>
                <a:schemeClr val="accent5">
                  <a:lumMod val="50000"/>
                </a:schemeClr>
              </a:solidFill>
              <a:latin typeface="Arial Black" panose="020B0A04020102020204" pitchFamily="34" charset="0"/>
            </a:rPr>
            <a:t>JPK_WB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49</xdr:row>
          <xdr:rowOff>0</xdr:rowOff>
        </xdr:from>
        <xdr:to>
          <xdr:col>11</xdr:col>
          <xdr:colOff>419100</xdr:colOff>
          <xdr:row>51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152400</xdr:colOff>
      <xdr:row>45</xdr:row>
      <xdr:rowOff>47625</xdr:rowOff>
    </xdr:from>
    <xdr:ext cx="2190750" cy="257176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981200" y="6248400"/>
          <a:ext cx="21907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licencja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podstawowa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123825</xdr:colOff>
      <xdr:row>45</xdr:row>
      <xdr:rowOff>47625</xdr:rowOff>
    </xdr:from>
    <xdr:ext cx="1924050" cy="257176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4619625" y="6248400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Wczytywanie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plików JPK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49</xdr:row>
          <xdr:rowOff>0</xdr:rowOff>
        </xdr:from>
        <xdr:to>
          <xdr:col>18</xdr:col>
          <xdr:colOff>419100</xdr:colOff>
          <xdr:row>51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xdr:oneCellAnchor>
    <xdr:from>
      <xdr:col>16</xdr:col>
      <xdr:colOff>123825</xdr:colOff>
      <xdr:row>45</xdr:row>
      <xdr:rowOff>47625</xdr:rowOff>
    </xdr:from>
    <xdr:ext cx="1924050" cy="257176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7934325" y="6248400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Aktualizacja prawna</a:t>
          </a:r>
        </a:p>
      </xdr:txBody>
    </xdr:sp>
    <xdr:clientData/>
  </xdr:oneCellAnchor>
  <xdr:oneCellAnchor>
    <xdr:from>
      <xdr:col>9</xdr:col>
      <xdr:colOff>123825</xdr:colOff>
      <xdr:row>46</xdr:row>
      <xdr:rowOff>123824</xdr:rowOff>
    </xdr:from>
    <xdr:ext cx="2505075" cy="447675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4619625" y="6515099"/>
          <a:ext cx="250507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Dwa dodatkowe przyciski: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[Wczytaj z pliku JPK] i [Dopisz inny plik JPK]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123825</xdr:colOff>
      <xdr:row>46</xdr:row>
      <xdr:rowOff>142874</xdr:rowOff>
    </xdr:from>
    <xdr:ext cx="2505075" cy="457201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7934325" y="6534149"/>
          <a:ext cx="2505075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Bezpłatne</a:t>
          </a:r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 aktualizacje dostosowujące skoroszyt do zmian w przepisach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58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Wybierz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19050</xdr:colOff>
      <xdr:row>53</xdr:row>
      <xdr:rowOff>28575</xdr:rowOff>
    </xdr:from>
    <xdr:ext cx="1266825" cy="369335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628650" y="7791450"/>
          <a:ext cx="1266825" cy="369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600" b="1">
              <a:solidFill>
                <a:schemeClr val="accent5">
                  <a:lumMod val="50000"/>
                </a:schemeClr>
              </a:solidFill>
              <a:latin typeface="Arial Black" panose="020B0A04020102020204" pitchFamily="34" charset="0"/>
            </a:rPr>
            <a:t>Wsparcie</a:t>
          </a:r>
        </a:p>
      </xdr:txBody>
    </xdr:sp>
    <xdr:clientData/>
  </xdr:oneCellAnchor>
  <xdr:oneCellAnchor>
    <xdr:from>
      <xdr:col>4</xdr:col>
      <xdr:colOff>152400</xdr:colOff>
      <xdr:row>54</xdr:row>
      <xdr:rowOff>47625</xdr:rowOff>
    </xdr:from>
    <xdr:ext cx="2190750" cy="257176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981200" y="7877175"/>
          <a:ext cx="21907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techniczne</a:t>
          </a:r>
        </a:p>
      </xdr:txBody>
    </xdr:sp>
    <xdr:clientData/>
  </xdr:oneCellAnchor>
  <xdr:oneCellAnchor>
    <xdr:from>
      <xdr:col>8</xdr:col>
      <xdr:colOff>314324</xdr:colOff>
      <xdr:row>54</xdr:row>
      <xdr:rowOff>179294</xdr:rowOff>
    </xdr:from>
    <xdr:ext cx="2845734" cy="694765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4429124" y="8008844"/>
          <a:ext cx="2845734" cy="6947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Pakiet godzin wsparcia technicznego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Zwykłe zgłoszenia: wysyłane na adres </a:t>
          </a:r>
          <a:r>
            <a:rPr lang="pl-PL" sz="900" b="1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pomoc@zigzak.eu;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Pomoc zdalna w przypadku zgłoszeń krytycznych;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twoCellAnchor>
    <xdr:from>
      <xdr:col>20</xdr:col>
      <xdr:colOff>585106</xdr:colOff>
      <xdr:row>0</xdr:row>
      <xdr:rowOff>163283</xdr:rowOff>
    </xdr:from>
    <xdr:to>
      <xdr:col>23</xdr:col>
      <xdr:colOff>367392</xdr:colOff>
      <xdr:row>2</xdr:row>
      <xdr:rowOff>217714</xdr:rowOff>
    </xdr:to>
    <xdr:sp macro="" textlink="">
      <xdr:nvSpPr>
        <xdr:cNvPr id="51" name="pole tekstowe 5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0224406" y="163283"/>
          <a:ext cx="1601561" cy="6545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ZigZak Witold Jaworski</a:t>
          </a:r>
          <a:endParaRPr lang="pl-PL">
            <a:effectLst/>
          </a:endParaRPr>
        </a:p>
        <a:p>
          <a:r>
            <a:rPr lang="pl-PL" sz="1100"/>
            <a:t>e-mail: </a:t>
          </a:r>
          <a:r>
            <a:rPr lang="pl-PL" sz="1100" b="1">
              <a:solidFill>
                <a:schemeClr val="accent1">
                  <a:lumMod val="50000"/>
                </a:schemeClr>
              </a:solidFill>
            </a:rPr>
            <a:t>biuro@zigzak.eu</a:t>
          </a:r>
        </a:p>
        <a:p>
          <a:r>
            <a:rPr lang="pl-PL" sz="1100"/>
            <a:t>tel: +48 601 554 814</a:t>
          </a:r>
        </a:p>
      </xdr:txBody>
    </xdr:sp>
    <xdr:clientData/>
  </xdr:twoCellAnchor>
  <xdr:twoCellAnchor editAs="oneCell">
    <xdr:from>
      <xdr:col>23</xdr:col>
      <xdr:colOff>514350</xdr:colOff>
      <xdr:row>0</xdr:row>
      <xdr:rowOff>38100</xdr:rowOff>
    </xdr:from>
    <xdr:to>
      <xdr:col>24</xdr:col>
      <xdr:colOff>285750</xdr:colOff>
      <xdr:row>1</xdr:row>
      <xdr:rowOff>180975</xdr:rowOff>
    </xdr:to>
    <xdr:pic>
      <xdr:nvPicPr>
        <xdr:cNvPr id="4184" name="Obraz 51">
          <a:extLst>
            <a:ext uri="{FF2B5EF4-FFF2-40B4-BE49-F238E27FC236}">
              <a16:creationId xmlns:a16="http://schemas.microsoft.com/office/drawing/2014/main" id="{00000000-0008-0000-0100-000058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38100"/>
          <a:ext cx="7524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6</xdr:row>
          <xdr:rowOff>180975</xdr:rowOff>
        </xdr:from>
        <xdr:to>
          <xdr:col>7</xdr:col>
          <xdr:colOff>133350</xdr:colOff>
          <xdr:row>8</xdr:row>
          <xdr:rowOff>19050</xdr:rowOff>
        </xdr:to>
        <xdr:sp macro="" textlink="">
          <xdr:nvSpPr>
            <xdr:cNvPr id="4149" name="Drop Down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14</xdr:row>
          <xdr:rowOff>171450</xdr:rowOff>
        </xdr:from>
        <xdr:to>
          <xdr:col>7</xdr:col>
          <xdr:colOff>123825</xdr:colOff>
          <xdr:row>16</xdr:row>
          <xdr:rowOff>9525</xdr:rowOff>
        </xdr:to>
        <xdr:sp macro="" textlink="">
          <xdr:nvSpPr>
            <xdr:cNvPr id="4290" name="Drop Down 194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1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22</xdr:row>
          <xdr:rowOff>171450</xdr:rowOff>
        </xdr:from>
        <xdr:to>
          <xdr:col>7</xdr:col>
          <xdr:colOff>123825</xdr:colOff>
          <xdr:row>24</xdr:row>
          <xdr:rowOff>9525</xdr:rowOff>
        </xdr:to>
        <xdr:sp macro="" textlink="">
          <xdr:nvSpPr>
            <xdr:cNvPr id="4361" name="Drop Down 265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1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38</xdr:row>
          <xdr:rowOff>180975</xdr:rowOff>
        </xdr:from>
        <xdr:to>
          <xdr:col>7</xdr:col>
          <xdr:colOff>123825</xdr:colOff>
          <xdr:row>40</xdr:row>
          <xdr:rowOff>19050</xdr:rowOff>
        </xdr:to>
        <xdr:sp macro="" textlink="">
          <xdr:nvSpPr>
            <xdr:cNvPr id="4362" name="Drop Down 266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1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46</xdr:row>
          <xdr:rowOff>180975</xdr:rowOff>
        </xdr:from>
        <xdr:to>
          <xdr:col>7</xdr:col>
          <xdr:colOff>123825</xdr:colOff>
          <xdr:row>48</xdr:row>
          <xdr:rowOff>19050</xdr:rowOff>
        </xdr:to>
        <xdr:sp macro="" textlink="">
          <xdr:nvSpPr>
            <xdr:cNvPr id="4363" name="Drop Down 267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1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55</xdr:row>
          <xdr:rowOff>180975</xdr:rowOff>
        </xdr:from>
        <xdr:to>
          <xdr:col>7</xdr:col>
          <xdr:colOff>123825</xdr:colOff>
          <xdr:row>57</xdr:row>
          <xdr:rowOff>19050</xdr:rowOff>
        </xdr:to>
        <xdr:sp macro="" textlink="">
          <xdr:nvSpPr>
            <xdr:cNvPr id="4364" name="Drop Down 268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1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242886</xdr:colOff>
      <xdr:row>64</xdr:row>
      <xdr:rowOff>84043</xdr:rowOff>
    </xdr:from>
    <xdr:ext cx="5448301" cy="832737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242886" y="10013856"/>
          <a:ext cx="5448301" cy="832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WYJAŚNIENIE: "Liczba faktur sprzedaży/zakupu" oznacza większą z tych dwóch liczb. 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Na przykład: gdy w miesięcznym pliku </a:t>
          </a:r>
          <a:r>
            <a:rPr lang="pl-PL" sz="900" b="1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JPK_VAT</a:t>
          </a:r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 może się pojawić max. 400 faktur sprzedaży i 300 faktur zakupu, to liczba do porównania z progiem to 400.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Podobnie w przypadku skoroszytu </a:t>
          </a:r>
          <a:r>
            <a:rPr lang="pl-PL" sz="900" b="1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JPK_MAG:</a:t>
          </a:r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 należy podsumować oddzielnie każdy z rodzajów dokumentów (PZ, WZ, RW, MM), a następnie wybrać spośród nich liczbę największą i porównać ją z progiem.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64293</xdr:colOff>
      <xdr:row>7</xdr:row>
      <xdr:rowOff>131669</xdr:rowOff>
    </xdr:from>
    <xdr:ext cx="1328739" cy="249331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885949" y="1536607"/>
          <a:ext cx="1328739" cy="24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8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por. wyjaśnienie poniżej</a:t>
          </a:r>
          <a:endParaRPr lang="pl-PL" sz="8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16668</xdr:colOff>
      <xdr:row>39</xdr:row>
      <xdr:rowOff>131670</xdr:rowOff>
    </xdr:from>
    <xdr:ext cx="1328739" cy="249331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838324" y="5429951"/>
          <a:ext cx="1328739" cy="24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8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por. wyjaśnienie poniżej</a:t>
          </a:r>
          <a:endParaRPr lang="pl-PL" sz="8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twoCellAnchor>
    <xdr:from>
      <xdr:col>20</xdr:col>
      <xdr:colOff>585106</xdr:colOff>
      <xdr:row>0</xdr:row>
      <xdr:rowOff>163283</xdr:rowOff>
    </xdr:from>
    <xdr:to>
      <xdr:col>23</xdr:col>
      <xdr:colOff>367392</xdr:colOff>
      <xdr:row>2</xdr:row>
      <xdr:rowOff>217714</xdr:rowOff>
    </xdr:to>
    <xdr:sp macro="" textlink="">
      <xdr:nvSpPr>
        <xdr:cNvPr id="62" name="pole tekstowe 6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300606" y="163283"/>
          <a:ext cx="1601561" cy="10069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ZigZak Witold Jaworski</a:t>
          </a:r>
          <a:endParaRPr lang="pl-PL">
            <a:effectLst/>
          </a:endParaRPr>
        </a:p>
        <a:p>
          <a:r>
            <a:rPr lang="pl-PL" sz="1100"/>
            <a:t>e-mail: </a:t>
          </a:r>
          <a:r>
            <a:rPr lang="pl-PL" sz="1100" b="1">
              <a:solidFill>
                <a:schemeClr val="accent1">
                  <a:lumMod val="50000"/>
                </a:schemeClr>
              </a:solidFill>
            </a:rPr>
            <a:t>biuro@zigzak.eu</a:t>
          </a:r>
        </a:p>
        <a:p>
          <a:r>
            <a:rPr lang="pl-PL" sz="1100"/>
            <a:t>tel: +48 601 554 814</a:t>
          </a:r>
        </a:p>
      </xdr:txBody>
    </xdr:sp>
    <xdr:clientData/>
  </xdr:twoCellAnchor>
  <xdr:twoCellAnchor editAs="oneCell">
    <xdr:from>
      <xdr:col>23</xdr:col>
      <xdr:colOff>514350</xdr:colOff>
      <xdr:row>0</xdr:row>
      <xdr:rowOff>38100</xdr:rowOff>
    </xdr:from>
    <xdr:to>
      <xdr:col>24</xdr:col>
      <xdr:colOff>285750</xdr:colOff>
      <xdr:row>1</xdr:row>
      <xdr:rowOff>180975</xdr:rowOff>
    </xdr:to>
    <xdr:pic>
      <xdr:nvPicPr>
        <xdr:cNvPr id="63" name="Obraz 7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9125" y="38100"/>
          <a:ext cx="7524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261938</xdr:colOff>
      <xdr:row>68</xdr:row>
      <xdr:rowOff>119061</xdr:rowOff>
    </xdr:from>
    <xdr:ext cx="5448301" cy="1035845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261938" y="11168061"/>
          <a:ext cx="5448301" cy="1035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000" b="0" baseline="0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*Arkusze w wersji "bez limitu" w praktyce mogą obsłużyć zestawienia do 350tys.-400tys. wierszy. </a:t>
          </a:r>
          <a:r>
            <a:rPr lang="en-US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Z przyczyn technicznych, czas przetwarzania większych zestawów danych staje się bardzo długi (rzędu kilku godzin) co poważnie utrudnia np. nanoszenie poprawek, zasyhnalizowanych przez skoroszyt. </a:t>
          </a:r>
        </a:p>
        <a:p>
          <a:r>
            <a:rPr lang="en-US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Drugim limitem technicznym jest samo ograniczenie arkusza Excela - do 1 miliona wierszy. Jeżeli macie Państwo do obsłużenia tak duże zestawy danych - prosimy o kontakt (</a:t>
          </a:r>
          <a:r>
            <a:rPr lang="en-US" sz="900" b="1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biuro@zigzak.eu</a:t>
          </a:r>
          <a:r>
            <a:rPr lang="en-US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), abyśmy mogli zaproponować indywidualne rozwiązanie.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33</xdr:row>
          <xdr:rowOff>0</xdr:rowOff>
        </xdr:from>
        <xdr:to>
          <xdr:col>3</xdr:col>
          <xdr:colOff>419100</xdr:colOff>
          <xdr:row>35</xdr:row>
          <xdr:rowOff>28575</xdr:rowOff>
        </xdr:to>
        <xdr:sp macro="" textlink="">
          <xdr:nvSpPr>
            <xdr:cNvPr id="4365" name="Check Box 269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1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Wybierz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33</xdr:row>
          <xdr:rowOff>0</xdr:rowOff>
        </xdr:from>
        <xdr:to>
          <xdr:col>11</xdr:col>
          <xdr:colOff>419100</xdr:colOff>
          <xdr:row>35</xdr:row>
          <xdr:rowOff>28575</xdr:rowOff>
        </xdr:to>
        <xdr:sp macro="" textlink="">
          <xdr:nvSpPr>
            <xdr:cNvPr id="4366" name="Check Box 270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1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152400</xdr:colOff>
      <xdr:row>29</xdr:row>
      <xdr:rowOff>47625</xdr:rowOff>
    </xdr:from>
    <xdr:ext cx="2190750" cy="257176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6EC160E1-9F80-4132-84D3-2DF0DF6D9006}"/>
            </a:ext>
          </a:extLst>
        </xdr:cNvPr>
        <xdr:cNvSpPr txBox="1"/>
      </xdr:nvSpPr>
      <xdr:spPr>
        <a:xfrm>
          <a:off x="1974056" y="5893594"/>
          <a:ext cx="21907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licencja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podstawowa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123825</xdr:colOff>
      <xdr:row>29</xdr:row>
      <xdr:rowOff>47625</xdr:rowOff>
    </xdr:from>
    <xdr:ext cx="1924050" cy="257176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C785805F-EF86-4056-A068-BC3DDC82BB72}"/>
            </a:ext>
          </a:extLst>
        </xdr:cNvPr>
        <xdr:cNvSpPr txBox="1"/>
      </xdr:nvSpPr>
      <xdr:spPr>
        <a:xfrm>
          <a:off x="4683919" y="5893594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Wczytywanie</a:t>
          </a:r>
          <a:r>
            <a:rPr lang="pl-PL" sz="1200" b="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plików JPK</a:t>
          </a:r>
          <a:endParaRPr lang="pl-PL" sz="1200" b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33</xdr:row>
          <xdr:rowOff>0</xdr:rowOff>
        </xdr:from>
        <xdr:to>
          <xdr:col>18</xdr:col>
          <xdr:colOff>419100</xdr:colOff>
          <xdr:row>35</xdr:row>
          <xdr:rowOff>28575</xdr:rowOff>
        </xdr:to>
        <xdr:sp macro="" textlink="">
          <xdr:nvSpPr>
            <xdr:cNvPr id="4367" name="Check Box 271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1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Dodaj</a:t>
              </a:r>
            </a:p>
          </xdr:txBody>
        </xdr:sp>
        <xdr:clientData/>
      </xdr:twoCellAnchor>
    </mc:Choice>
    <mc:Fallback/>
  </mc:AlternateContent>
  <xdr:oneCellAnchor>
    <xdr:from>
      <xdr:col>16</xdr:col>
      <xdr:colOff>123825</xdr:colOff>
      <xdr:row>29</xdr:row>
      <xdr:rowOff>47625</xdr:rowOff>
    </xdr:from>
    <xdr:ext cx="1924050" cy="257176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3AF16298-950E-40A4-9ED0-7E00D5B0F02C}"/>
            </a:ext>
          </a:extLst>
        </xdr:cNvPr>
        <xdr:cNvSpPr txBox="1"/>
      </xdr:nvSpPr>
      <xdr:spPr>
        <a:xfrm>
          <a:off x="7993856" y="5893594"/>
          <a:ext cx="192405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Aktualizacja prawna</a:t>
          </a:r>
        </a:p>
      </xdr:txBody>
    </xdr:sp>
    <xdr:clientData/>
  </xdr:oneCellAnchor>
  <xdr:oneCellAnchor>
    <xdr:from>
      <xdr:col>9</xdr:col>
      <xdr:colOff>123825</xdr:colOff>
      <xdr:row>30</xdr:row>
      <xdr:rowOff>123824</xdr:rowOff>
    </xdr:from>
    <xdr:ext cx="2505075" cy="447675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574B7933-7703-46BA-94F9-D7F46E810506}"/>
            </a:ext>
          </a:extLst>
        </xdr:cNvPr>
        <xdr:cNvSpPr txBox="1"/>
      </xdr:nvSpPr>
      <xdr:spPr>
        <a:xfrm>
          <a:off x="4683919" y="6160293"/>
          <a:ext cx="250507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Dwa dodatkowe przyciski:</a:t>
          </a:r>
        </a:p>
        <a:p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[Wczytaj z pliku JPK] i [Dopisz inny plik JPK]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123825</xdr:colOff>
      <xdr:row>30</xdr:row>
      <xdr:rowOff>142874</xdr:rowOff>
    </xdr:from>
    <xdr:ext cx="2505075" cy="457201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1C49B78F-EF4F-4D81-BAB5-8D21D7B6DA3E}"/>
            </a:ext>
          </a:extLst>
        </xdr:cNvPr>
        <xdr:cNvSpPr txBox="1"/>
      </xdr:nvSpPr>
      <xdr:spPr>
        <a:xfrm>
          <a:off x="7993856" y="6179343"/>
          <a:ext cx="2505075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900" b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Bezpłatne</a:t>
          </a:r>
          <a:r>
            <a:rPr lang="pl-PL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 aktualizacje dostosowujące skoroszyt do zmian w przepisach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30</xdr:row>
          <xdr:rowOff>180975</xdr:rowOff>
        </xdr:from>
        <xdr:to>
          <xdr:col>7</xdr:col>
          <xdr:colOff>123825</xdr:colOff>
          <xdr:row>32</xdr:row>
          <xdr:rowOff>28575</xdr:rowOff>
        </xdr:to>
        <xdr:sp macro="" textlink="">
          <xdr:nvSpPr>
            <xdr:cNvPr id="4368" name="Drop Down 272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1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261938</xdr:colOff>
      <xdr:row>73</xdr:row>
      <xdr:rowOff>85443</xdr:rowOff>
    </xdr:from>
    <xdr:ext cx="5448301" cy="463645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C800E418-8CB5-85BE-BBFD-C2AD1F447303}"/>
            </a:ext>
          </a:extLst>
        </xdr:cNvPr>
        <xdr:cNvSpPr txBox="1"/>
      </xdr:nvSpPr>
      <xdr:spPr>
        <a:xfrm>
          <a:off x="261938" y="13409237"/>
          <a:ext cx="5448301" cy="4636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000" b="0" baseline="0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*Wraz z JPK_KR_PD dostarczamy także (na żądanie) skoroszyt JPK_KR. </a:t>
          </a:r>
          <a:r>
            <a:rPr lang="en-US" sz="900" b="0" baseline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(Traktujemy JPK_KR jako wcześniejszy wariant JPK_KR_PD)</a:t>
          </a:r>
          <a:endParaRPr lang="pl-PL" sz="9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http://zigzak.eu/jpk/jpk/oferta.pdf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29" Type="http://schemas.openxmlformats.org/officeDocument/2006/relationships/ctrlProp" Target="../ctrlProps/ctrlProp51.xml"/><Relationship Id="rId1" Type="http://schemas.openxmlformats.org/officeDocument/2006/relationships/hyperlink" Target="http://zigzak.eu/jpk/jpk/oferta.pdf" TargetMode="External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Relationship Id="rId30" Type="http://schemas.openxmlformats.org/officeDocument/2006/relationships/ctrlProp" Target="../ctrlProps/ctrlProp5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1:AC66"/>
  <sheetViews>
    <sheetView showGridLines="0" tabSelected="1" zoomScale="85" zoomScaleNormal="85" workbookViewId="0">
      <selection activeCell="G8" sqref="G8"/>
    </sheetView>
  </sheetViews>
  <sheetFormatPr defaultRowHeight="15" x14ac:dyDescent="0.25"/>
  <cols>
    <col min="2" max="2" width="9.140625" customWidth="1"/>
    <col min="3" max="3" width="9" hidden="1" customWidth="1"/>
    <col min="7" max="7" width="13.7109375" customWidth="1"/>
    <col min="8" max="8" width="3.42578125" customWidth="1"/>
    <col min="9" max="9" width="5.7109375" customWidth="1"/>
    <col min="11" max="11" width="9.140625" hidden="1" customWidth="1"/>
    <col min="14" max="14" width="12.42578125" customWidth="1"/>
    <col min="15" max="15" width="4.140625" customWidth="1"/>
    <col min="16" max="16" width="5.7109375" customWidth="1"/>
    <col min="18" max="18" width="9.140625" hidden="1" customWidth="1"/>
    <col min="21" max="21" width="12.42578125" customWidth="1"/>
    <col min="22" max="22" width="3.85546875" customWidth="1"/>
    <col min="23" max="23" width="11" bestFit="1" customWidth="1"/>
    <col min="24" max="24" width="14.7109375" customWidth="1"/>
    <col min="25" max="25" width="5" customWidth="1"/>
    <col min="26" max="26" width="10.28515625" bestFit="1" customWidth="1"/>
    <col min="29" max="29" width="17.42578125" bestFit="1" customWidth="1"/>
  </cols>
  <sheetData>
    <row r="1" spans="2:29" ht="47.25" customHeight="1" x14ac:dyDescent="0.25">
      <c r="B1" s="28" t="s">
        <v>40</v>
      </c>
      <c r="C1" s="27"/>
      <c r="E1" s="29"/>
      <c r="Q1" s="26" t="str">
        <f>CHAR(10)&amp;"Cennik ważny:"</f>
        <v xml:space="preserve">
Cennik ważny:</v>
      </c>
      <c r="S1" s="45" t="str">
        <f>CHAR(10) &amp; "od " &amp; TEXT(Cennik!D1,"rrrr-MM-dd") &amp; CHAR(10) &amp;"do " &amp; TEXT(Cennik!D2,"rrrr-MM-dd")</f>
        <v xml:space="preserve">
od 2025-04-01
do 2025-06-30</v>
      </c>
      <c r="T1" s="45"/>
      <c r="U1" s="43"/>
      <c r="V1" s="24"/>
    </row>
    <row r="2" spans="2:29" ht="27.75" customHeight="1" x14ac:dyDescent="0.25">
      <c r="B2" s="40" t="str">
        <f ca="1">IF(Identyfikacja="To jest Excel","","UWAGA: ten arkusz trzeba otworzyć w Excelu! Obecnie NIE WYŚWIETLA POPRAWNYCH CEN!!!")</f>
        <v/>
      </c>
      <c r="C2" s="27"/>
      <c r="E2" s="29"/>
      <c r="S2" s="26"/>
      <c r="T2" s="37"/>
      <c r="U2" s="37"/>
      <c r="V2" s="24"/>
    </row>
    <row r="3" spans="2:29" ht="18.75" x14ac:dyDescent="0.3">
      <c r="B3" s="25" t="s">
        <v>25</v>
      </c>
    </row>
    <row r="4" spans="2:29" ht="9" customHeight="1" x14ac:dyDescent="0.25"/>
    <row r="5" spans="2:29" ht="5.25" customHeight="1" x14ac:dyDescent="0.25">
      <c r="B5" s="7"/>
      <c r="C5" s="7"/>
      <c r="D5" s="7"/>
      <c r="E5" s="7"/>
      <c r="F5" s="7"/>
      <c r="G5" s="7"/>
      <c r="H5" s="7"/>
      <c r="J5" s="7"/>
      <c r="K5" s="7"/>
      <c r="L5" s="7"/>
      <c r="M5" s="7"/>
      <c r="N5" s="7"/>
      <c r="O5" s="7"/>
      <c r="Q5" s="7"/>
      <c r="R5" s="7"/>
      <c r="S5" s="7"/>
      <c r="T5" s="7"/>
      <c r="U5" s="7"/>
      <c r="V5" s="7"/>
    </row>
    <row r="6" spans="2:29" ht="15" customHeight="1" x14ac:dyDescent="0.25">
      <c r="B6" s="7"/>
      <c r="C6" s="7"/>
      <c r="D6" s="8"/>
      <c r="E6" s="7"/>
      <c r="F6" s="8"/>
      <c r="G6" s="7"/>
      <c r="H6" s="7"/>
      <c r="J6" s="7"/>
      <c r="K6" s="7"/>
      <c r="L6" s="7"/>
      <c r="M6" s="8"/>
      <c r="N6" s="7"/>
      <c r="O6" s="7"/>
      <c r="Q6" s="7"/>
      <c r="R6" s="7"/>
      <c r="S6" s="7"/>
      <c r="T6" s="8"/>
      <c r="U6" s="7"/>
      <c r="V6" s="7"/>
      <c r="AC6" s="41"/>
    </row>
    <row r="7" spans="2:29" ht="15" customHeight="1" x14ac:dyDescent="0.25">
      <c r="B7" s="7"/>
      <c r="C7" s="7"/>
      <c r="D7" s="7"/>
      <c r="E7" s="8"/>
      <c r="F7" s="8"/>
      <c r="G7" s="7"/>
      <c r="H7" s="7"/>
      <c r="J7" s="7"/>
      <c r="K7" s="7"/>
      <c r="L7" s="8"/>
      <c r="M7" s="8"/>
      <c r="N7" s="7"/>
      <c r="O7" s="7"/>
      <c r="Q7" s="7"/>
      <c r="R7" s="7"/>
      <c r="S7" s="8"/>
      <c r="T7" s="8"/>
      <c r="U7" s="7"/>
      <c r="V7" s="7"/>
      <c r="X7" s="41"/>
    </row>
    <row r="8" spans="2:29" x14ac:dyDescent="0.25">
      <c r="B8" s="7"/>
      <c r="C8" s="7"/>
      <c r="D8" s="7"/>
      <c r="E8" s="7"/>
      <c r="F8" s="9" t="s">
        <v>23</v>
      </c>
      <c r="G8" s="34">
        <v>1</v>
      </c>
      <c r="H8" s="7"/>
      <c r="J8" s="7"/>
      <c r="K8" s="7"/>
      <c r="L8" s="7"/>
      <c r="M8" s="9"/>
      <c r="N8" s="7"/>
      <c r="O8" s="7"/>
      <c r="Q8" s="7"/>
      <c r="R8" s="7"/>
      <c r="S8" s="7"/>
      <c r="T8" s="9"/>
      <c r="U8" s="7"/>
      <c r="V8" s="7"/>
    </row>
    <row r="9" spans="2:29" ht="5.25" customHeight="1" x14ac:dyDescent="0.25">
      <c r="B9" s="7"/>
      <c r="C9" s="7"/>
      <c r="D9" s="7"/>
      <c r="E9" s="7"/>
      <c r="F9" s="7"/>
      <c r="G9" s="7"/>
      <c r="H9" s="7"/>
      <c r="J9" s="7"/>
      <c r="K9" s="7"/>
      <c r="L9" s="7"/>
      <c r="M9" s="7"/>
      <c r="N9" s="7"/>
      <c r="O9" s="7"/>
      <c r="Q9" s="7"/>
      <c r="R9" s="7"/>
      <c r="S9" s="7"/>
      <c r="T9" s="7"/>
      <c r="U9" s="7"/>
      <c r="V9" s="7"/>
    </row>
    <row r="10" spans="2:29" ht="25.5" customHeight="1" x14ac:dyDescent="0.45">
      <c r="B10" s="7"/>
      <c r="C10" s="12" t="b">
        <v>1</v>
      </c>
      <c r="D10" s="7"/>
      <c r="E10" s="7"/>
      <c r="F10" s="9" t="s">
        <v>22</v>
      </c>
      <c r="G10" s="11">
        <f>VLOOKUP(G8,Cennik!B8:F12,3,FALSE)*C10</f>
        <v>359</v>
      </c>
      <c r="H10" s="7" t="s">
        <v>24</v>
      </c>
      <c r="I10" s="13" t="s">
        <v>26</v>
      </c>
      <c r="J10" s="7"/>
      <c r="K10" s="12" t="b">
        <v>1</v>
      </c>
      <c r="L10" s="7"/>
      <c r="M10" s="9" t="s">
        <v>22</v>
      </c>
      <c r="N10" s="11">
        <f>VLOOKUP(G8,Cennik!B8:F12,4,FALSE)*K10*C10</f>
        <v>49</v>
      </c>
      <c r="O10" s="7" t="s">
        <v>24</v>
      </c>
      <c r="P10" s="13" t="s">
        <v>26</v>
      </c>
      <c r="Q10" s="7"/>
      <c r="R10" s="12" t="b">
        <v>1</v>
      </c>
      <c r="S10" s="7"/>
      <c r="T10" s="9" t="s">
        <v>22</v>
      </c>
      <c r="U10" s="11">
        <f>VLOOKUP(G8,Cennik!B8:F12,5,FALSE)*R10*C10</f>
        <v>109</v>
      </c>
      <c r="V10" s="7" t="s">
        <v>24</v>
      </c>
      <c r="W10" s="13" t="s">
        <v>27</v>
      </c>
      <c r="X10" s="14">
        <f>G10+N10+U10</f>
        <v>517</v>
      </c>
      <c r="Y10" s="1" t="s">
        <v>24</v>
      </c>
    </row>
    <row r="11" spans="2:29" ht="6" customHeight="1" x14ac:dyDescent="0.25">
      <c r="B11" s="7"/>
      <c r="C11" s="7"/>
      <c r="D11" s="7"/>
      <c r="E11" s="7"/>
      <c r="F11" s="7"/>
      <c r="G11" s="7"/>
      <c r="H11" s="7"/>
      <c r="J11" s="7"/>
      <c r="K11" s="7"/>
      <c r="L11" s="7"/>
      <c r="M11" s="7"/>
      <c r="N11" s="7"/>
      <c r="O11" s="7"/>
      <c r="Q11" s="7"/>
      <c r="R11" s="7"/>
      <c r="S11" s="7"/>
      <c r="T11" s="7"/>
      <c r="U11" s="7"/>
      <c r="V11" s="7"/>
    </row>
    <row r="13" spans="2:29" ht="5.25" customHeight="1" x14ac:dyDescent="0.25">
      <c r="B13" s="10"/>
      <c r="C13" s="10"/>
      <c r="D13" s="10"/>
      <c r="E13" s="10"/>
      <c r="F13" s="10"/>
      <c r="G13" s="10"/>
      <c r="H13" s="10"/>
      <c r="J13" s="10"/>
      <c r="K13" s="10"/>
      <c r="L13" s="10"/>
      <c r="M13" s="10"/>
      <c r="N13" s="10"/>
      <c r="O13" s="10"/>
      <c r="Q13" s="10"/>
      <c r="R13" s="10"/>
      <c r="S13" s="10"/>
      <c r="T13" s="10"/>
      <c r="U13" s="10"/>
      <c r="V13" s="10"/>
    </row>
    <row r="14" spans="2:29" ht="15" customHeight="1" x14ac:dyDescent="0.25">
      <c r="B14" s="10"/>
      <c r="C14" s="10"/>
      <c r="D14" s="15"/>
      <c r="E14" s="10"/>
      <c r="F14" s="15"/>
      <c r="G14" s="10"/>
      <c r="H14" s="10"/>
      <c r="J14" s="10"/>
      <c r="K14" s="10"/>
      <c r="L14" s="10"/>
      <c r="M14" s="15"/>
      <c r="N14" s="10"/>
      <c r="O14" s="10"/>
      <c r="Q14" s="10"/>
      <c r="R14" s="10"/>
      <c r="S14" s="10"/>
      <c r="T14" s="15"/>
      <c r="U14" s="10"/>
      <c r="V14" s="10"/>
    </row>
    <row r="15" spans="2:29" ht="15" customHeight="1" x14ac:dyDescent="0.25">
      <c r="B15" s="10"/>
      <c r="C15" s="10"/>
      <c r="D15" s="10"/>
      <c r="E15" s="15"/>
      <c r="F15" s="15"/>
      <c r="G15" s="10"/>
      <c r="H15" s="10"/>
      <c r="J15" s="10"/>
      <c r="K15" s="10"/>
      <c r="L15" s="15"/>
      <c r="M15" s="15"/>
      <c r="N15" s="10"/>
      <c r="O15" s="10"/>
      <c r="Q15" s="10"/>
      <c r="R15" s="10"/>
      <c r="S15" s="15"/>
      <c r="T15" s="15"/>
      <c r="U15" s="10"/>
      <c r="V15" s="10"/>
    </row>
    <row r="16" spans="2:29" x14ac:dyDescent="0.25">
      <c r="B16" s="10"/>
      <c r="C16" s="10"/>
      <c r="D16" s="10"/>
      <c r="E16" s="10"/>
      <c r="F16" s="16" t="s">
        <v>28</v>
      </c>
      <c r="G16" s="34">
        <v>1</v>
      </c>
      <c r="H16" s="10"/>
      <c r="J16" s="10"/>
      <c r="K16" s="10"/>
      <c r="L16" s="10"/>
      <c r="M16" s="16"/>
      <c r="N16" s="10"/>
      <c r="O16" s="10"/>
      <c r="Q16" s="10"/>
      <c r="R16" s="10"/>
      <c r="S16" s="10"/>
      <c r="T16" s="16"/>
      <c r="U16" s="10"/>
      <c r="V16" s="10"/>
    </row>
    <row r="17" spans="2:25" ht="5.25" customHeight="1" x14ac:dyDescent="0.25">
      <c r="B17" s="10"/>
      <c r="C17" s="10"/>
      <c r="D17" s="10"/>
      <c r="E17" s="10"/>
      <c r="F17" s="10"/>
      <c r="G17" s="10"/>
      <c r="H17" s="10"/>
      <c r="J17" s="10"/>
      <c r="K17" s="10"/>
      <c r="L17" s="10"/>
      <c r="M17" s="10"/>
      <c r="N17" s="10"/>
      <c r="O17" s="10"/>
      <c r="Q17" s="10"/>
      <c r="R17" s="10"/>
      <c r="S17" s="10"/>
      <c r="T17" s="10"/>
      <c r="U17" s="10"/>
      <c r="V17" s="10"/>
    </row>
    <row r="18" spans="2:25" ht="25.5" customHeight="1" x14ac:dyDescent="0.45">
      <c r="B18" s="10"/>
      <c r="C18" s="17" t="b">
        <v>0</v>
      </c>
      <c r="D18" s="10"/>
      <c r="E18" s="10"/>
      <c r="F18" s="16" t="s">
        <v>22</v>
      </c>
      <c r="G18" s="18">
        <f>VLOOKUP(G16,Cennik!B16:F20,3,FALSE)*C18</f>
        <v>0</v>
      </c>
      <c r="H18" s="10" t="s">
        <v>24</v>
      </c>
      <c r="I18" s="13" t="s">
        <v>26</v>
      </c>
      <c r="J18" s="10"/>
      <c r="K18" s="17" t="b">
        <v>1</v>
      </c>
      <c r="L18" s="10"/>
      <c r="M18" s="16" t="s">
        <v>22</v>
      </c>
      <c r="N18" s="18">
        <f>VLOOKUP(G16,Cennik!B16:F20,4,FALSE)*K18*C18</f>
        <v>0</v>
      </c>
      <c r="O18" s="10" t="s">
        <v>24</v>
      </c>
      <c r="P18" s="13" t="s">
        <v>26</v>
      </c>
      <c r="Q18" s="10"/>
      <c r="R18" s="17" t="b">
        <v>1</v>
      </c>
      <c r="S18" s="10"/>
      <c r="T18" s="16" t="s">
        <v>22</v>
      </c>
      <c r="U18" s="18">
        <f>VLOOKUP(G16,Cennik!B16:F20,5,FALSE)*R18*C18</f>
        <v>0</v>
      </c>
      <c r="V18" s="10" t="s">
        <v>24</v>
      </c>
      <c r="W18" s="13" t="s">
        <v>27</v>
      </c>
      <c r="X18" s="14">
        <f>G18+N18+U18</f>
        <v>0</v>
      </c>
      <c r="Y18" s="1" t="s">
        <v>24</v>
      </c>
    </row>
    <row r="19" spans="2:25" ht="6" customHeight="1" x14ac:dyDescent="0.25">
      <c r="B19" s="10"/>
      <c r="C19" s="10"/>
      <c r="D19" s="10"/>
      <c r="E19" s="10"/>
      <c r="F19" s="10"/>
      <c r="G19" s="10"/>
      <c r="H19" s="10"/>
      <c r="J19" s="10"/>
      <c r="K19" s="10"/>
      <c r="L19" s="10"/>
      <c r="M19" s="10"/>
      <c r="N19" s="10"/>
      <c r="O19" s="10"/>
      <c r="Q19" s="10"/>
      <c r="R19" s="10"/>
      <c r="S19" s="10"/>
      <c r="T19" s="10"/>
      <c r="U19" s="10"/>
      <c r="V19" s="10"/>
    </row>
    <row r="21" spans="2:25" ht="5.25" customHeight="1" x14ac:dyDescent="0.25">
      <c r="B21" s="10"/>
      <c r="C21" s="10"/>
      <c r="D21" s="10"/>
      <c r="E21" s="10"/>
      <c r="F21" s="10"/>
      <c r="G21" s="10"/>
      <c r="H21" s="10"/>
      <c r="J21" s="10"/>
      <c r="K21" s="10"/>
      <c r="L21" s="10"/>
      <c r="M21" s="10"/>
      <c r="N21" s="10"/>
      <c r="O21" s="10"/>
      <c r="Q21" s="10"/>
      <c r="R21" s="10"/>
      <c r="S21" s="10"/>
      <c r="T21" s="10"/>
      <c r="U21" s="10"/>
      <c r="V21" s="10"/>
    </row>
    <row r="22" spans="2:25" ht="15" customHeight="1" x14ac:dyDescent="0.25">
      <c r="B22" s="10"/>
      <c r="C22" s="10"/>
      <c r="D22" s="15"/>
      <c r="E22" s="10"/>
      <c r="F22" s="15"/>
      <c r="G22" s="10"/>
      <c r="H22" s="10"/>
      <c r="J22" s="10"/>
      <c r="K22" s="10"/>
      <c r="L22" s="10"/>
      <c r="M22" s="15"/>
      <c r="N22" s="10"/>
      <c r="O22" s="10"/>
      <c r="Q22" s="10"/>
      <c r="R22" s="10"/>
      <c r="S22" s="10"/>
      <c r="T22" s="15"/>
      <c r="U22" s="10"/>
      <c r="V22" s="10"/>
    </row>
    <row r="23" spans="2:25" ht="15" customHeight="1" x14ac:dyDescent="0.25">
      <c r="B23" s="10"/>
      <c r="C23" s="10"/>
      <c r="D23" s="10"/>
      <c r="E23" s="15"/>
      <c r="F23" s="15"/>
      <c r="G23" s="10"/>
      <c r="H23" s="10"/>
      <c r="J23" s="10"/>
      <c r="K23" s="10"/>
      <c r="L23" s="15"/>
      <c r="M23" s="15"/>
      <c r="N23" s="10"/>
      <c r="O23" s="10"/>
      <c r="Q23" s="10"/>
      <c r="R23" s="10"/>
      <c r="S23" s="15"/>
      <c r="T23" s="15"/>
      <c r="U23" s="10"/>
      <c r="V23" s="10"/>
    </row>
    <row r="24" spans="2:25" x14ac:dyDescent="0.25">
      <c r="B24" s="10"/>
      <c r="C24" s="10"/>
      <c r="D24" s="10"/>
      <c r="E24" s="10"/>
      <c r="F24" s="16" t="s">
        <v>59</v>
      </c>
      <c r="G24" s="34">
        <v>1</v>
      </c>
      <c r="H24" s="10"/>
      <c r="J24" s="10"/>
      <c r="K24" s="10"/>
      <c r="L24" s="10"/>
      <c r="M24" s="16"/>
      <c r="N24" s="10"/>
      <c r="O24" s="10"/>
      <c r="Q24" s="10"/>
      <c r="R24" s="10"/>
      <c r="S24" s="10"/>
      <c r="T24" s="16"/>
      <c r="U24" s="10"/>
      <c r="V24" s="10"/>
    </row>
    <row r="25" spans="2:25" ht="5.25" customHeight="1" x14ac:dyDescent="0.25">
      <c r="B25" s="10"/>
      <c r="C25" s="10"/>
      <c r="D25" s="10"/>
      <c r="E25" s="10"/>
      <c r="F25" s="10"/>
      <c r="G25" s="10"/>
      <c r="H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</row>
    <row r="26" spans="2:25" ht="25.5" customHeight="1" x14ac:dyDescent="0.45">
      <c r="B26" s="10"/>
      <c r="C26" s="17" t="b">
        <v>0</v>
      </c>
      <c r="D26" s="10"/>
      <c r="E26" s="10"/>
      <c r="F26" s="16" t="s">
        <v>22</v>
      </c>
      <c r="G26" s="18">
        <f>VLOOKUP(G24,Cennik!B24:F28,3,FALSE)*C26</f>
        <v>0</v>
      </c>
      <c r="H26" s="10" t="s">
        <v>24</v>
      </c>
      <c r="I26" s="13" t="s">
        <v>26</v>
      </c>
      <c r="J26" s="10"/>
      <c r="K26" s="17" t="b">
        <v>1</v>
      </c>
      <c r="L26" s="10"/>
      <c r="M26" s="16" t="s">
        <v>22</v>
      </c>
      <c r="N26" s="18">
        <f>VLOOKUP(G24,Cennik!B24:F28,4,FALSE)*K26*C26</f>
        <v>0</v>
      </c>
      <c r="O26" s="10" t="s">
        <v>24</v>
      </c>
      <c r="P26" s="13" t="s">
        <v>26</v>
      </c>
      <c r="Q26" s="10"/>
      <c r="R26" s="17" t="b">
        <v>1</v>
      </c>
      <c r="S26" s="10"/>
      <c r="T26" s="16" t="s">
        <v>22</v>
      </c>
      <c r="U26" s="18">
        <f>VLOOKUP(G24,Cennik!B24:F28,5,FALSE)*R26*C26</f>
        <v>0</v>
      </c>
      <c r="V26" s="10" t="s">
        <v>24</v>
      </c>
      <c r="W26" s="13" t="s">
        <v>27</v>
      </c>
      <c r="X26" s="14">
        <f>G26+N26+U26</f>
        <v>0</v>
      </c>
      <c r="Y26" s="1" t="s">
        <v>24</v>
      </c>
    </row>
    <row r="27" spans="2:25" ht="6" customHeight="1" x14ac:dyDescent="0.25">
      <c r="B27" s="10"/>
      <c r="C27" s="10"/>
      <c r="D27" s="10"/>
      <c r="E27" s="10"/>
      <c r="F27" s="10"/>
      <c r="G27" s="10"/>
      <c r="H27" s="10"/>
      <c r="J27" s="10"/>
      <c r="K27" s="10"/>
      <c r="L27" s="10"/>
      <c r="M27" s="10"/>
      <c r="N27" s="10"/>
      <c r="O27" s="10"/>
      <c r="Q27" s="10"/>
      <c r="R27" s="10"/>
      <c r="S27" s="10"/>
      <c r="T27" s="10"/>
      <c r="U27" s="10"/>
      <c r="V27" s="10"/>
    </row>
    <row r="29" spans="2:25" ht="5.25" customHeight="1" x14ac:dyDescent="0.25">
      <c r="B29" s="10"/>
      <c r="C29" s="10"/>
      <c r="D29" s="10"/>
      <c r="E29" s="10"/>
      <c r="F29" s="10"/>
      <c r="G29" s="10"/>
      <c r="H29" s="10"/>
      <c r="J29" s="10"/>
      <c r="K29" s="10"/>
      <c r="L29" s="10"/>
      <c r="M29" s="10"/>
      <c r="N29" s="10"/>
      <c r="O29" s="10"/>
      <c r="Q29" s="10"/>
      <c r="R29" s="10"/>
      <c r="S29" s="10"/>
      <c r="T29" s="10"/>
      <c r="U29" s="10"/>
      <c r="V29" s="10"/>
    </row>
    <row r="30" spans="2:25" ht="15" customHeight="1" x14ac:dyDescent="0.25">
      <c r="B30" s="10"/>
      <c r="C30" s="10"/>
      <c r="D30" s="15"/>
      <c r="E30" s="10"/>
      <c r="F30" s="15"/>
      <c r="G30" s="10"/>
      <c r="H30" s="10"/>
      <c r="J30" s="10"/>
      <c r="K30" s="10"/>
      <c r="L30" s="10"/>
      <c r="M30" s="15"/>
      <c r="N30" s="10"/>
      <c r="O30" s="10"/>
      <c r="Q30" s="10"/>
      <c r="R30" s="10"/>
      <c r="S30" s="10"/>
      <c r="T30" s="15"/>
      <c r="U30" s="10"/>
      <c r="V30" s="10"/>
    </row>
    <row r="31" spans="2:25" ht="15" customHeight="1" x14ac:dyDescent="0.25">
      <c r="B31" s="10"/>
      <c r="C31" s="10"/>
      <c r="D31" s="10"/>
      <c r="E31" s="15"/>
      <c r="F31" s="15"/>
      <c r="G31" s="10"/>
      <c r="H31" s="10"/>
      <c r="J31" s="10"/>
      <c r="K31" s="10"/>
      <c r="L31" s="15"/>
      <c r="M31" s="15"/>
      <c r="N31" s="10"/>
      <c r="O31" s="10"/>
      <c r="Q31" s="10"/>
      <c r="R31" s="10"/>
      <c r="S31" s="15"/>
      <c r="T31" s="15"/>
      <c r="U31" s="10"/>
      <c r="V31" s="10"/>
    </row>
    <row r="32" spans="2:25" x14ac:dyDescent="0.25">
      <c r="B32" s="10"/>
      <c r="C32" s="10"/>
      <c r="D32" s="10"/>
      <c r="E32" s="10"/>
      <c r="F32" s="16" t="s">
        <v>63</v>
      </c>
      <c r="G32" s="34">
        <v>1</v>
      </c>
      <c r="H32" s="10"/>
      <c r="J32" s="10"/>
      <c r="K32" s="10"/>
      <c r="L32" s="10"/>
      <c r="M32" s="16"/>
      <c r="N32" s="10"/>
      <c r="O32" s="10"/>
      <c r="Q32" s="10"/>
      <c r="R32" s="10"/>
      <c r="S32" s="10"/>
      <c r="T32" s="16"/>
      <c r="U32" s="10"/>
      <c r="V32" s="10"/>
    </row>
    <row r="33" spans="2:25" ht="5.25" customHeight="1" x14ac:dyDescent="0.25">
      <c r="B33" s="10"/>
      <c r="C33" s="10"/>
      <c r="D33" s="10"/>
      <c r="E33" s="10"/>
      <c r="F33" s="10"/>
      <c r="G33" s="10"/>
      <c r="H33" s="10"/>
      <c r="J33" s="10"/>
      <c r="K33" s="10"/>
      <c r="L33" s="10"/>
      <c r="M33" s="10"/>
      <c r="N33" s="10"/>
      <c r="O33" s="10"/>
      <c r="Q33" s="10"/>
      <c r="R33" s="10"/>
      <c r="S33" s="10"/>
      <c r="T33" s="10"/>
      <c r="U33" s="10"/>
      <c r="V33" s="10"/>
    </row>
    <row r="34" spans="2:25" ht="25.5" customHeight="1" x14ac:dyDescent="0.45">
      <c r="B34" s="10"/>
      <c r="C34" s="17" t="b">
        <v>0</v>
      </c>
      <c r="D34" s="10"/>
      <c r="E34" s="10"/>
      <c r="F34" s="16" t="s">
        <v>22</v>
      </c>
      <c r="G34" s="18">
        <f>VLOOKUP(G32,Cennik!B32:F36,3,FALSE)*C34</f>
        <v>0</v>
      </c>
      <c r="H34" s="10" t="s">
        <v>24</v>
      </c>
      <c r="I34" s="13" t="s">
        <v>26</v>
      </c>
      <c r="J34" s="10"/>
      <c r="K34" s="17" t="b">
        <v>1</v>
      </c>
      <c r="L34" s="10"/>
      <c r="M34" s="16" t="s">
        <v>22</v>
      </c>
      <c r="N34" s="18">
        <f>VLOOKUP(G32,Cennik!B32:F36,4,FALSE)*K34*C34</f>
        <v>0</v>
      </c>
      <c r="O34" s="10" t="s">
        <v>24</v>
      </c>
      <c r="P34" s="13" t="s">
        <v>26</v>
      </c>
      <c r="Q34" s="10"/>
      <c r="R34" s="17" t="b">
        <v>1</v>
      </c>
      <c r="S34" s="10"/>
      <c r="T34" s="16" t="s">
        <v>22</v>
      </c>
      <c r="U34" s="18">
        <f>VLOOKUP(G32,Cennik!B32:F36,5,FALSE)*R34*C34</f>
        <v>0</v>
      </c>
      <c r="V34" s="10" t="s">
        <v>24</v>
      </c>
      <c r="W34" s="13" t="s">
        <v>27</v>
      </c>
      <c r="X34" s="14">
        <f>G34+N34+U34</f>
        <v>0</v>
      </c>
      <c r="Y34" s="1" t="s">
        <v>24</v>
      </c>
    </row>
    <row r="35" spans="2:25" ht="6" customHeight="1" x14ac:dyDescent="0.25">
      <c r="B35" s="10"/>
      <c r="C35" s="10"/>
      <c r="D35" s="10"/>
      <c r="E35" s="10"/>
      <c r="F35" s="10"/>
      <c r="G35" s="10"/>
      <c r="H35" s="10"/>
      <c r="J35" s="10"/>
      <c r="K35" s="10"/>
      <c r="L35" s="10"/>
      <c r="M35" s="10"/>
      <c r="N35" s="10"/>
      <c r="O35" s="10"/>
      <c r="Q35" s="10"/>
      <c r="R35" s="10"/>
      <c r="S35" s="10"/>
      <c r="T35" s="10"/>
      <c r="U35" s="10"/>
      <c r="V35" s="10"/>
    </row>
    <row r="37" spans="2:25" ht="5.25" customHeight="1" x14ac:dyDescent="0.25">
      <c r="B37" s="10"/>
      <c r="C37" s="10"/>
      <c r="D37" s="10"/>
      <c r="E37" s="10"/>
      <c r="F37" s="10"/>
      <c r="G37" s="10"/>
      <c r="H37" s="10"/>
      <c r="J37" s="10"/>
      <c r="K37" s="10"/>
      <c r="L37" s="10"/>
      <c r="M37" s="10"/>
      <c r="N37" s="10"/>
      <c r="O37" s="10"/>
      <c r="Q37" s="10"/>
      <c r="R37" s="10"/>
      <c r="S37" s="10"/>
      <c r="T37" s="10"/>
      <c r="U37" s="10"/>
      <c r="V37" s="10"/>
    </row>
    <row r="38" spans="2:25" ht="15" customHeight="1" x14ac:dyDescent="0.25">
      <c r="B38" s="10"/>
      <c r="C38" s="10"/>
      <c r="D38" s="15"/>
      <c r="E38" s="10"/>
      <c r="F38" s="15"/>
      <c r="G38" s="10"/>
      <c r="H38" s="10"/>
      <c r="J38" s="10"/>
      <c r="K38" s="10"/>
      <c r="L38" s="10"/>
      <c r="M38" s="15"/>
      <c r="N38" s="10"/>
      <c r="O38" s="10"/>
      <c r="Q38" s="10"/>
      <c r="R38" s="10"/>
      <c r="S38" s="10"/>
      <c r="T38" s="15"/>
      <c r="U38" s="10"/>
      <c r="V38" s="10"/>
    </row>
    <row r="39" spans="2:25" ht="15" customHeight="1" x14ac:dyDescent="0.25">
      <c r="B39" s="10"/>
      <c r="C39" s="10"/>
      <c r="D39" s="10"/>
      <c r="E39" s="15"/>
      <c r="F39" s="15"/>
      <c r="G39" s="10"/>
      <c r="H39" s="10"/>
      <c r="J39" s="10"/>
      <c r="K39" s="10"/>
      <c r="L39" s="15"/>
      <c r="M39" s="15"/>
      <c r="N39" s="10"/>
      <c r="O39" s="10"/>
      <c r="Q39" s="10"/>
      <c r="R39" s="10"/>
      <c r="S39" s="15"/>
      <c r="T39" s="15"/>
      <c r="U39" s="10"/>
      <c r="V39" s="10"/>
    </row>
    <row r="40" spans="2:25" x14ac:dyDescent="0.25">
      <c r="B40" s="10"/>
      <c r="C40" s="10"/>
      <c r="D40" s="10"/>
      <c r="E40" s="10"/>
      <c r="F40" s="16" t="s">
        <v>29</v>
      </c>
      <c r="G40" s="34">
        <v>1</v>
      </c>
      <c r="H40" s="10"/>
      <c r="J40" s="10"/>
      <c r="K40" s="10"/>
      <c r="L40" s="10"/>
      <c r="M40" s="16"/>
      <c r="N40" s="10"/>
      <c r="O40" s="10"/>
      <c r="Q40" s="10"/>
      <c r="R40" s="10"/>
      <c r="S40" s="10"/>
      <c r="T40" s="16"/>
      <c r="U40" s="10"/>
      <c r="V40" s="10"/>
    </row>
    <row r="41" spans="2:25" ht="5.25" customHeight="1" x14ac:dyDescent="0.25">
      <c r="B41" s="10"/>
      <c r="C41" s="10"/>
      <c r="D41" s="10"/>
      <c r="E41" s="10"/>
      <c r="F41" s="10"/>
      <c r="G41" s="10"/>
      <c r="H41" s="10"/>
      <c r="J41" s="10"/>
      <c r="K41" s="10"/>
      <c r="L41" s="10"/>
      <c r="M41" s="10"/>
      <c r="N41" s="10"/>
      <c r="O41" s="10"/>
      <c r="Q41" s="10"/>
      <c r="R41" s="10"/>
      <c r="S41" s="10"/>
      <c r="T41" s="10"/>
      <c r="U41" s="10"/>
      <c r="V41" s="10"/>
    </row>
    <row r="42" spans="2:25" ht="25.5" customHeight="1" x14ac:dyDescent="0.45">
      <c r="B42" s="10"/>
      <c r="C42" s="17" t="b">
        <v>0</v>
      </c>
      <c r="D42" s="10"/>
      <c r="E42" s="10"/>
      <c r="F42" s="16" t="s">
        <v>22</v>
      </c>
      <c r="G42" s="18">
        <f>VLOOKUP(G40,Cennik!B40:F44,3,FALSE)*C42</f>
        <v>0</v>
      </c>
      <c r="H42" s="10" t="s">
        <v>24</v>
      </c>
      <c r="I42" s="13" t="s">
        <v>26</v>
      </c>
      <c r="J42" s="10"/>
      <c r="K42" s="17" t="b">
        <v>1</v>
      </c>
      <c r="L42" s="10"/>
      <c r="M42" s="16" t="s">
        <v>22</v>
      </c>
      <c r="N42" s="18">
        <f>VLOOKUP(G40,Cennik!B40:F44,4,FALSE)*K42*C42</f>
        <v>0</v>
      </c>
      <c r="O42" s="10" t="s">
        <v>24</v>
      </c>
      <c r="P42" s="13" t="s">
        <v>26</v>
      </c>
      <c r="Q42" s="10"/>
      <c r="R42" s="17" t="b">
        <v>1</v>
      </c>
      <c r="S42" s="10"/>
      <c r="T42" s="16" t="s">
        <v>22</v>
      </c>
      <c r="U42" s="18">
        <f>VLOOKUP(G40,Cennik!B40:F44,5,FALSE)*R42*C42</f>
        <v>0</v>
      </c>
      <c r="V42" s="10" t="s">
        <v>24</v>
      </c>
      <c r="W42" s="13" t="s">
        <v>27</v>
      </c>
      <c r="X42" s="14">
        <f>G42+N42+U42</f>
        <v>0</v>
      </c>
      <c r="Y42" s="1" t="s">
        <v>24</v>
      </c>
    </row>
    <row r="43" spans="2:25" ht="6" customHeight="1" x14ac:dyDescent="0.25">
      <c r="B43" s="10"/>
      <c r="C43" s="10"/>
      <c r="D43" s="10"/>
      <c r="E43" s="10"/>
      <c r="F43" s="10"/>
      <c r="G43" s="10"/>
      <c r="H43" s="10"/>
      <c r="J43" s="10"/>
      <c r="K43" s="10"/>
      <c r="L43" s="10"/>
      <c r="M43" s="10"/>
      <c r="N43" s="10"/>
      <c r="O43" s="10"/>
      <c r="Q43" s="10"/>
      <c r="R43" s="10"/>
      <c r="S43" s="10"/>
      <c r="T43" s="10"/>
      <c r="U43" s="10"/>
      <c r="V43" s="10"/>
    </row>
    <row r="45" spans="2:25" ht="5.25" customHeight="1" x14ac:dyDescent="0.25">
      <c r="B45" s="10"/>
      <c r="C45" s="10"/>
      <c r="D45" s="10"/>
      <c r="E45" s="10"/>
      <c r="F45" s="10"/>
      <c r="G45" s="10"/>
      <c r="H45" s="10"/>
      <c r="J45" s="10"/>
      <c r="K45" s="10"/>
      <c r="L45" s="10"/>
      <c r="M45" s="10"/>
      <c r="N45" s="10"/>
      <c r="O45" s="10"/>
      <c r="Q45" s="10"/>
      <c r="R45" s="10"/>
      <c r="S45" s="10"/>
      <c r="T45" s="10"/>
      <c r="U45" s="10"/>
      <c r="V45" s="10"/>
    </row>
    <row r="46" spans="2:25" ht="15" customHeight="1" x14ac:dyDescent="0.25">
      <c r="B46" s="10"/>
      <c r="C46" s="10"/>
      <c r="D46" s="15"/>
      <c r="E46" s="10"/>
      <c r="F46" s="15"/>
      <c r="G46" s="10"/>
      <c r="H46" s="10"/>
      <c r="J46" s="10"/>
      <c r="K46" s="10"/>
      <c r="L46" s="10"/>
      <c r="M46" s="15"/>
      <c r="N46" s="10"/>
      <c r="O46" s="10"/>
      <c r="Q46" s="10"/>
      <c r="R46" s="10"/>
      <c r="S46" s="10"/>
      <c r="T46" s="15"/>
      <c r="U46" s="10"/>
      <c r="V46" s="10"/>
    </row>
    <row r="47" spans="2:25" ht="15" customHeight="1" x14ac:dyDescent="0.25">
      <c r="B47" s="10"/>
      <c r="C47" s="10"/>
      <c r="D47" s="10"/>
      <c r="E47" s="15"/>
      <c r="F47" s="15"/>
      <c r="G47" s="10"/>
      <c r="H47" s="10"/>
      <c r="J47" s="10"/>
      <c r="K47" s="10"/>
      <c r="L47" s="15"/>
      <c r="M47" s="15"/>
      <c r="N47" s="10"/>
      <c r="O47" s="10"/>
      <c r="Q47" s="10"/>
      <c r="R47" s="10"/>
      <c r="S47" s="15"/>
      <c r="T47" s="15"/>
      <c r="U47" s="10"/>
      <c r="V47" s="10"/>
    </row>
    <row r="48" spans="2:25" x14ac:dyDescent="0.25">
      <c r="B48" s="10"/>
      <c r="C48" s="10"/>
      <c r="D48" s="10"/>
      <c r="E48" s="10"/>
      <c r="F48" s="16" t="s">
        <v>30</v>
      </c>
      <c r="G48" s="34">
        <v>1</v>
      </c>
      <c r="H48" s="10"/>
      <c r="J48" s="10"/>
      <c r="K48" s="10"/>
      <c r="L48" s="10"/>
      <c r="M48" s="16"/>
      <c r="N48" s="10"/>
      <c r="O48" s="10"/>
      <c r="Q48" s="10"/>
      <c r="R48" s="10"/>
      <c r="S48" s="10"/>
      <c r="T48" s="16"/>
      <c r="U48" s="10"/>
      <c r="V48" s="10"/>
    </row>
    <row r="49" spans="2:25" ht="5.25" customHeight="1" x14ac:dyDescent="0.25">
      <c r="B49" s="10"/>
      <c r="C49" s="10"/>
      <c r="D49" s="10"/>
      <c r="E49" s="10"/>
      <c r="F49" s="10"/>
      <c r="G49" s="10"/>
      <c r="H49" s="10"/>
      <c r="J49" s="10"/>
      <c r="K49" s="10"/>
      <c r="L49" s="10"/>
      <c r="M49" s="10"/>
      <c r="N49" s="10"/>
      <c r="O49" s="10"/>
      <c r="Q49" s="10"/>
      <c r="R49" s="10"/>
      <c r="S49" s="10"/>
      <c r="T49" s="10"/>
      <c r="U49" s="10"/>
      <c r="V49" s="10"/>
    </row>
    <row r="50" spans="2:25" ht="25.5" customHeight="1" x14ac:dyDescent="0.45">
      <c r="B50" s="10"/>
      <c r="C50" s="17" t="b">
        <v>0</v>
      </c>
      <c r="D50" s="10"/>
      <c r="E50" s="10"/>
      <c r="F50" s="16" t="s">
        <v>22</v>
      </c>
      <c r="G50" s="18">
        <f>VLOOKUP(G48,Cennik!B48:F52,3,FALSE)*C50</f>
        <v>0</v>
      </c>
      <c r="H50" s="10" t="s">
        <v>24</v>
      </c>
      <c r="I50" s="13" t="s">
        <v>26</v>
      </c>
      <c r="J50" s="10"/>
      <c r="K50" s="17" t="b">
        <v>1</v>
      </c>
      <c r="L50" s="10"/>
      <c r="M50" s="16" t="s">
        <v>22</v>
      </c>
      <c r="N50" s="18">
        <f>VLOOKUP(G48,Cennik!B48:F52,4,FALSE)*K50*C50</f>
        <v>0</v>
      </c>
      <c r="O50" s="10" t="s">
        <v>24</v>
      </c>
      <c r="P50" s="13" t="s">
        <v>26</v>
      </c>
      <c r="Q50" s="10"/>
      <c r="R50" s="17" t="b">
        <v>1</v>
      </c>
      <c r="S50" s="10"/>
      <c r="T50" s="16" t="s">
        <v>22</v>
      </c>
      <c r="U50" s="18">
        <f>VLOOKUP(G48,Cennik!B48:F52,5,FALSE)*R50*C50</f>
        <v>0</v>
      </c>
      <c r="V50" s="10" t="s">
        <v>24</v>
      </c>
      <c r="W50" s="13" t="s">
        <v>27</v>
      </c>
      <c r="X50" s="14">
        <f>G50+N50+U50</f>
        <v>0</v>
      </c>
      <c r="Y50" s="1" t="s">
        <v>24</v>
      </c>
    </row>
    <row r="51" spans="2:25" ht="6" customHeight="1" x14ac:dyDescent="0.25">
      <c r="B51" s="10"/>
      <c r="C51" s="10"/>
      <c r="D51" s="10"/>
      <c r="E51" s="10"/>
      <c r="F51" s="10"/>
      <c r="G51" s="10"/>
      <c r="H51" s="10"/>
      <c r="J51" s="10"/>
      <c r="K51" s="10"/>
      <c r="L51" s="10"/>
      <c r="M51" s="10"/>
      <c r="N51" s="10"/>
      <c r="O51" s="10"/>
      <c r="Q51" s="10"/>
      <c r="R51" s="10"/>
      <c r="S51" s="10"/>
      <c r="T51" s="10"/>
      <c r="U51" s="10"/>
      <c r="V51" s="10"/>
    </row>
    <row r="53" spans="2:25" ht="26.25" x14ac:dyDescent="0.4">
      <c r="B53" s="33" t="str">
        <f>IF(W53="","UWAGA: gdy wybierzesz wszystkie 6 skoroszytów, możesz uzyskać nawet do 40% upustu!","")</f>
        <v>UWAGA: gdy wybierzesz wszystkie 6 skoroszytów, możesz uzyskać nawet do 40% upustu!</v>
      </c>
      <c r="W53" s="22" t="str">
        <f>IF(AND(X10&gt;0,X18&gt;0,X26&gt;0,X34&gt;0,X42&gt;0,X50&gt;0),Cennik!H56,"")</f>
        <v/>
      </c>
      <c r="X53" s="14" t="str">
        <f>IF(W53="","",IF(SUM(X8:X52) &gt; (MaxZa1*RabatZaKomplet),MaxZa1*RabatZaKomplet-SUM(X8:X52),0))</f>
        <v/>
      </c>
      <c r="Y53" s="1" t="str">
        <f>IF(W53="","","zł")</f>
        <v/>
      </c>
    </row>
    <row r="54" spans="2:25" ht="5.25" customHeight="1" x14ac:dyDescent="0.25">
      <c r="B54" s="10"/>
      <c r="C54" s="10"/>
      <c r="D54" s="10"/>
      <c r="E54" s="10"/>
      <c r="F54" s="10"/>
      <c r="G54" s="10"/>
      <c r="H54" s="10"/>
    </row>
    <row r="55" spans="2:25" ht="15" customHeight="1" x14ac:dyDescent="0.25">
      <c r="B55" s="10"/>
      <c r="C55" s="10"/>
      <c r="D55" s="15"/>
      <c r="E55" s="10"/>
      <c r="F55" s="15"/>
      <c r="G55" s="10"/>
      <c r="H55" s="10"/>
    </row>
    <row r="56" spans="2:25" ht="15" customHeight="1" x14ac:dyDescent="0.25">
      <c r="B56" s="10"/>
      <c r="C56" s="10"/>
      <c r="D56" s="10"/>
      <c r="E56" s="15"/>
      <c r="F56" s="15"/>
      <c r="G56" s="10"/>
      <c r="H56" s="10"/>
    </row>
    <row r="57" spans="2:25" x14ac:dyDescent="0.25">
      <c r="B57" s="10"/>
      <c r="C57" s="10"/>
      <c r="D57" s="10"/>
      <c r="E57" s="10"/>
      <c r="F57" s="16" t="s">
        <v>37</v>
      </c>
      <c r="G57" s="34">
        <v>1</v>
      </c>
      <c r="H57" s="10"/>
    </row>
    <row r="58" spans="2:25" ht="5.25" customHeight="1" x14ac:dyDescent="0.25">
      <c r="B58" s="10"/>
      <c r="C58" s="10"/>
      <c r="D58" s="10"/>
      <c r="E58" s="10"/>
      <c r="F58" s="10"/>
      <c r="G58" s="10"/>
      <c r="H58" s="10"/>
    </row>
    <row r="59" spans="2:25" ht="25.5" customHeight="1" x14ac:dyDescent="0.45">
      <c r="B59" s="10"/>
      <c r="C59" s="17" t="b">
        <v>0</v>
      </c>
      <c r="D59" s="10"/>
      <c r="E59" s="10"/>
      <c r="F59" s="16" t="s">
        <v>22</v>
      </c>
      <c r="G59" s="18">
        <f>VLOOKUP(G57,Cennik!B57:D59,3,FALSE)*C59</f>
        <v>0</v>
      </c>
      <c r="H59" s="10" t="s">
        <v>24</v>
      </c>
      <c r="I59" s="13"/>
      <c r="W59" s="13" t="s">
        <v>27</v>
      </c>
      <c r="X59" s="14">
        <f>G59+N59+U59</f>
        <v>0</v>
      </c>
      <c r="Y59" s="1" t="s">
        <v>24</v>
      </c>
    </row>
    <row r="60" spans="2:25" ht="6" customHeight="1" x14ac:dyDescent="0.25">
      <c r="B60" s="10"/>
      <c r="C60" s="10"/>
      <c r="D60" s="10"/>
      <c r="E60" s="10"/>
      <c r="F60" s="10"/>
      <c r="G60" s="10"/>
      <c r="H60" s="10"/>
    </row>
    <row r="61" spans="2:25" x14ac:dyDescent="0.25">
      <c r="U61" s="19"/>
      <c r="V61" s="19"/>
      <c r="W61" s="19"/>
      <c r="X61" s="19"/>
      <c r="Y61" s="19"/>
    </row>
    <row r="62" spans="2:25" ht="26.25" x14ac:dyDescent="0.4">
      <c r="U62" s="21" t="s">
        <v>31</v>
      </c>
      <c r="X62" s="14">
        <f>SUM(X5:X59)</f>
        <v>517</v>
      </c>
      <c r="Y62" s="1" t="s">
        <v>24</v>
      </c>
    </row>
    <row r="63" spans="2:25" ht="21" x14ac:dyDescent="0.35">
      <c r="U63" s="21" t="s">
        <v>32</v>
      </c>
      <c r="W63" s="20">
        <v>0.23</v>
      </c>
      <c r="X63" s="31">
        <f>X62*W63</f>
        <v>118.91000000000001</v>
      </c>
      <c r="Y63" s="1" t="s">
        <v>24</v>
      </c>
    </row>
    <row r="64" spans="2:25" ht="21" x14ac:dyDescent="0.35">
      <c r="E64" s="6" t="s">
        <v>39</v>
      </c>
      <c r="F64" s="30" t="s">
        <v>45</v>
      </c>
      <c r="U64" s="21" t="s">
        <v>33</v>
      </c>
      <c r="X64" s="31">
        <f>X62+X63</f>
        <v>635.91</v>
      </c>
      <c r="Y64" s="1" t="s">
        <v>24</v>
      </c>
    </row>
    <row r="66" spans="25:25" x14ac:dyDescent="0.25">
      <c r="Y66" s="6"/>
    </row>
  </sheetData>
  <sheetProtection algorithmName="SHA-512" hashValue="TXOC2QtLNK7GTbX6KWRcRAUmcqYgDTa+ipA8s/lyHR/l6fgpmz0x+NoX8n5M78OeUUv97T3+CjJ74JmVnL18YA==" saltValue="mMQJCEjeTeHaer/yb335xw==" spinCount="100000" sheet="1" objects="1" selectLockedCells="1"/>
  <dataConsolidate/>
  <mergeCells count="1">
    <mergeCell ref="S1:T1"/>
  </mergeCells>
  <hyperlinks>
    <hyperlink ref="F64" r:id="rId1" xr:uid="{00000000-0004-0000-0000-000000000000}"/>
  </hyperlinks>
  <pageMargins left="0.23622047244094491" right="0.23622047244094491" top="0.19685039370078741" bottom="0.31496062992125984" header="0.31496062992125984" footer="0.31496062992125984"/>
  <pageSetup paperSize="9" scale="73" orientation="landscape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0</xdr:rowOff>
                  </from>
                  <to>
                    <xdr:col>3</xdr:col>
                    <xdr:colOff>419100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9</xdr:col>
                    <xdr:colOff>209550</xdr:colOff>
                    <xdr:row>9</xdr:row>
                    <xdr:rowOff>0</xdr:rowOff>
                  </from>
                  <to>
                    <xdr:col>11</xdr:col>
                    <xdr:colOff>419100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" name="Check Box 7">
              <controlPr defaultSize="0" autoFill="0" autoLine="0" autoPict="0">
                <anchor moveWithCells="1">
                  <from>
                    <xdr:col>16</xdr:col>
                    <xdr:colOff>209550</xdr:colOff>
                    <xdr:row>9</xdr:row>
                    <xdr:rowOff>0</xdr:rowOff>
                  </from>
                  <to>
                    <xdr:col>18</xdr:col>
                    <xdr:colOff>419100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8" name="Check Box 21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0</xdr:rowOff>
                  </from>
                  <to>
                    <xdr:col>3</xdr:col>
                    <xdr:colOff>419100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9" name="Check Box 22">
              <controlPr defaultSize="0" autoFill="0" autoLine="0" autoPict="0">
                <anchor moveWithCells="1">
                  <from>
                    <xdr:col>9</xdr:col>
                    <xdr:colOff>209550</xdr:colOff>
                    <xdr:row>17</xdr:row>
                    <xdr:rowOff>0</xdr:rowOff>
                  </from>
                  <to>
                    <xdr:col>11</xdr:col>
                    <xdr:colOff>419100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0" name="Check Box 23">
              <controlPr defaultSize="0" autoFill="0" autoLine="0" autoPict="0">
                <anchor moveWithCells="1">
                  <from>
                    <xdr:col>16</xdr:col>
                    <xdr:colOff>209550</xdr:colOff>
                    <xdr:row>17</xdr:row>
                    <xdr:rowOff>0</xdr:rowOff>
                  </from>
                  <to>
                    <xdr:col>18</xdr:col>
                    <xdr:colOff>419100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1" name="Check Box 25">
              <controlPr defaultSize="0" autoFill="0" autoLine="0" autoPict="0">
                <anchor moveWithCells="1">
                  <from>
                    <xdr:col>1</xdr:col>
                    <xdr:colOff>209550</xdr:colOff>
                    <xdr:row>25</xdr:row>
                    <xdr:rowOff>0</xdr:rowOff>
                  </from>
                  <to>
                    <xdr:col>3</xdr:col>
                    <xdr:colOff>419100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2" name="Check Box 26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0</xdr:rowOff>
                  </from>
                  <to>
                    <xdr:col>11</xdr:col>
                    <xdr:colOff>419100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3" name="Check Box 27">
              <controlPr defaultSize="0" autoFill="0" autoLine="0" autoPict="0">
                <anchor moveWithCells="1">
                  <from>
                    <xdr:col>16</xdr:col>
                    <xdr:colOff>209550</xdr:colOff>
                    <xdr:row>25</xdr:row>
                    <xdr:rowOff>0</xdr:rowOff>
                  </from>
                  <to>
                    <xdr:col>18</xdr:col>
                    <xdr:colOff>419100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4" name="Check Box 29">
              <controlPr defaultSize="0" autoFill="0" autoLine="0" autoPict="0">
                <anchor moveWithCells="1">
                  <from>
                    <xdr:col>1</xdr:col>
                    <xdr:colOff>209550</xdr:colOff>
                    <xdr:row>41</xdr:row>
                    <xdr:rowOff>0</xdr:rowOff>
                  </from>
                  <to>
                    <xdr:col>3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5" name="Check Box 30">
              <controlPr defaultSize="0" autoFill="0" autoLine="0" autoPict="0">
                <anchor moveWithCells="1">
                  <from>
                    <xdr:col>9</xdr:col>
                    <xdr:colOff>209550</xdr:colOff>
                    <xdr:row>41</xdr:row>
                    <xdr:rowOff>0</xdr:rowOff>
                  </from>
                  <to>
                    <xdr:col>11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6" name="Check Box 31">
              <controlPr defaultSize="0" autoFill="0" autoLine="0" autoPict="0">
                <anchor moveWithCells="1">
                  <from>
                    <xdr:col>16</xdr:col>
                    <xdr:colOff>209550</xdr:colOff>
                    <xdr:row>41</xdr:row>
                    <xdr:rowOff>0</xdr:rowOff>
                  </from>
                  <to>
                    <xdr:col>18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7" name="Check Box 32">
              <controlPr defaultSize="0" autoFill="0" autoLine="0" autoPict="0">
                <anchor moveWithCells="1">
                  <from>
                    <xdr:col>1</xdr:col>
                    <xdr:colOff>209550</xdr:colOff>
                    <xdr:row>49</xdr:row>
                    <xdr:rowOff>0</xdr:rowOff>
                  </from>
                  <to>
                    <xdr:col>3</xdr:col>
                    <xdr:colOff>419100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8" name="Check Box 33">
              <controlPr defaultSize="0" autoFill="0" autoLine="0" autoPict="0">
                <anchor moveWithCells="1">
                  <from>
                    <xdr:col>9</xdr:col>
                    <xdr:colOff>209550</xdr:colOff>
                    <xdr:row>49</xdr:row>
                    <xdr:rowOff>0</xdr:rowOff>
                  </from>
                  <to>
                    <xdr:col>11</xdr:col>
                    <xdr:colOff>419100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9" name="Check Box 34">
              <controlPr defaultSize="0" autoFill="0" autoLine="0" autoPict="0">
                <anchor moveWithCells="1">
                  <from>
                    <xdr:col>16</xdr:col>
                    <xdr:colOff>209550</xdr:colOff>
                    <xdr:row>49</xdr:row>
                    <xdr:rowOff>0</xdr:rowOff>
                  </from>
                  <to>
                    <xdr:col>18</xdr:col>
                    <xdr:colOff>419100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0" name="Check Box 38">
              <controlPr defaultSize="0" autoFill="0" autoLine="0" autoPict="0">
                <anchor moveWithCells="1">
                  <from>
                    <xdr:col>1</xdr:col>
                    <xdr:colOff>209550</xdr:colOff>
                    <xdr:row>58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21" name="Drop Down 320">
              <controlPr defaultSize="0" autoLine="0" autoPict="0">
                <anchor moveWithCells="1">
                  <from>
                    <xdr:col>6</xdr:col>
                    <xdr:colOff>0</xdr:colOff>
                    <xdr:row>6</xdr:row>
                    <xdr:rowOff>171450</xdr:rowOff>
                  </from>
                  <to>
                    <xdr:col>7</xdr:col>
                    <xdr:colOff>142875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22" name="Drop Down 321">
              <controlPr defaultSize="0" autoLine="0" autoPict="0">
                <anchor moveWithCells="1">
                  <from>
                    <xdr:col>6</xdr:col>
                    <xdr:colOff>0</xdr:colOff>
                    <xdr:row>14</xdr:row>
                    <xdr:rowOff>171450</xdr:rowOff>
                  </from>
                  <to>
                    <xdr:col>7</xdr:col>
                    <xdr:colOff>142875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23" name="Drop Down 322">
              <controlPr defaultSize="0" autoLine="0" autoPict="0">
                <anchor moveWithCells="1">
                  <from>
                    <xdr:col>6</xdr:col>
                    <xdr:colOff>0</xdr:colOff>
                    <xdr:row>22</xdr:row>
                    <xdr:rowOff>180975</xdr:rowOff>
                  </from>
                  <to>
                    <xdr:col>7</xdr:col>
                    <xdr:colOff>142875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24" name="Drop Down 323">
              <controlPr defaultSize="0" autoLine="0" autoPict="0">
                <anchor moveWithCells="1">
                  <from>
                    <xdr:col>5</xdr:col>
                    <xdr:colOff>600075</xdr:colOff>
                    <xdr:row>38</xdr:row>
                    <xdr:rowOff>171450</xdr:rowOff>
                  </from>
                  <to>
                    <xdr:col>7</xdr:col>
                    <xdr:colOff>133350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25" name="Drop Down 324">
              <controlPr defaultSize="0" autoLine="0" autoPict="0">
                <anchor moveWithCells="1">
                  <from>
                    <xdr:col>5</xdr:col>
                    <xdr:colOff>600075</xdr:colOff>
                    <xdr:row>46</xdr:row>
                    <xdr:rowOff>171450</xdr:rowOff>
                  </from>
                  <to>
                    <xdr:col>7</xdr:col>
                    <xdr:colOff>133350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26" name="Drop Down 325">
              <controlPr defaultSize="0" autoLine="0" autoPict="0">
                <anchor moveWithCells="1">
                  <from>
                    <xdr:col>6</xdr:col>
                    <xdr:colOff>9525</xdr:colOff>
                    <xdr:row>56</xdr:row>
                    <xdr:rowOff>0</xdr:rowOff>
                  </from>
                  <to>
                    <xdr:col>7</xdr:col>
                    <xdr:colOff>142875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27" name="Check Box 326">
              <controlPr defaultSize="0" autoFill="0" autoLine="0" autoPict="0">
                <anchor moveWithCells="1">
                  <from>
                    <xdr:col>1</xdr:col>
                    <xdr:colOff>209550</xdr:colOff>
                    <xdr:row>33</xdr:row>
                    <xdr:rowOff>0</xdr:rowOff>
                  </from>
                  <to>
                    <xdr:col>3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28" name="Check Box 327">
              <controlPr defaultSize="0" autoFill="0" autoLine="0" autoPict="0">
                <anchor moveWithCells="1">
                  <from>
                    <xdr:col>9</xdr:col>
                    <xdr:colOff>209550</xdr:colOff>
                    <xdr:row>33</xdr:row>
                    <xdr:rowOff>0</xdr:rowOff>
                  </from>
                  <to>
                    <xdr:col>11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29" name="Check Box 328">
              <controlPr defaultSize="0" autoFill="0" autoLine="0" autoPict="0">
                <anchor moveWithCells="1">
                  <from>
                    <xdr:col>16</xdr:col>
                    <xdr:colOff>209550</xdr:colOff>
                    <xdr:row>33</xdr:row>
                    <xdr:rowOff>0</xdr:rowOff>
                  </from>
                  <to>
                    <xdr:col>18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30" name="Drop Down 329">
              <controlPr defaultSize="0" autoLine="0" autoPict="0">
                <anchor moveWithCells="1">
                  <from>
                    <xdr:col>5</xdr:col>
                    <xdr:colOff>600075</xdr:colOff>
                    <xdr:row>30</xdr:row>
                    <xdr:rowOff>171450</xdr:rowOff>
                  </from>
                  <to>
                    <xdr:col>7</xdr:col>
                    <xdr:colOff>133350</xdr:colOff>
                    <xdr:row>32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Y66"/>
  <sheetViews>
    <sheetView showGridLines="0" topLeftCell="A42" zoomScale="85" zoomScaleNormal="85" workbookViewId="0">
      <selection activeCell="G32" sqref="G32"/>
    </sheetView>
  </sheetViews>
  <sheetFormatPr defaultRowHeight="15" x14ac:dyDescent="0.25"/>
  <cols>
    <col min="2" max="2" width="9.140625" customWidth="1"/>
    <col min="3" max="3" width="9" hidden="1" customWidth="1"/>
    <col min="7" max="7" width="13.7109375" customWidth="1"/>
    <col min="8" max="8" width="3.42578125" customWidth="1"/>
    <col min="9" max="9" width="5.7109375" customWidth="1"/>
    <col min="11" max="11" width="9.140625" hidden="1" customWidth="1"/>
    <col min="14" max="14" width="12.42578125" customWidth="1"/>
    <col min="15" max="15" width="4.140625" customWidth="1"/>
    <col min="16" max="16" width="5.7109375" customWidth="1"/>
    <col min="18" max="18" width="9.140625" hidden="1" customWidth="1"/>
    <col min="21" max="21" width="12.42578125" customWidth="1"/>
    <col min="22" max="22" width="3.85546875" customWidth="1"/>
    <col min="23" max="23" width="11" bestFit="1" customWidth="1"/>
    <col min="24" max="24" width="14.7109375" customWidth="1"/>
    <col min="25" max="25" width="5" customWidth="1"/>
  </cols>
  <sheetData>
    <row r="1" spans="2:25" ht="47.25" customHeight="1" x14ac:dyDescent="0.25">
      <c r="B1" s="28" t="s">
        <v>40</v>
      </c>
      <c r="C1" s="27"/>
      <c r="E1" s="29"/>
      <c r="Q1" s="26" t="str">
        <f>CHAR(10)&amp;"Cennik ważny:"</f>
        <v xml:space="preserve">
Cennik ważny:</v>
      </c>
      <c r="S1" s="45" t="str">
        <f>CHAR(10) &amp; "od " &amp; TEXT(Cennik!D1,"rrrr-MM-dd") &amp; CHAR(10) &amp;"do " &amp; TEXT(Cennik!D2,"rrrr-MM-dd")</f>
        <v xml:space="preserve">
od 2025-04-01
do 2025-06-30</v>
      </c>
      <c r="T1" s="45"/>
      <c r="U1" s="43"/>
      <c r="V1" s="24"/>
    </row>
    <row r="2" spans="2:25" ht="27.75" customHeight="1" x14ac:dyDescent="0.25">
      <c r="B2" s="40" t="str">
        <f ca="1">IF(Identyfikacja="To jest Excel","","UWAGA: ten arkusz trzeba otworzyć w Excelu! Obecnie NIE WYŚWIETLA POPRAWNYCH CEN!!!")</f>
        <v/>
      </c>
      <c r="C2" s="27"/>
      <c r="E2" s="29"/>
      <c r="S2" s="26"/>
      <c r="T2" s="37"/>
      <c r="U2" s="37"/>
      <c r="V2" s="24"/>
    </row>
    <row r="3" spans="2:25" ht="18.75" x14ac:dyDescent="0.3">
      <c r="B3" s="25" t="s">
        <v>41</v>
      </c>
    </row>
    <row r="4" spans="2:25" ht="9" customHeight="1" x14ac:dyDescent="0.25"/>
    <row r="5" spans="2:25" ht="5.25" customHeight="1" x14ac:dyDescent="0.25">
      <c r="B5" s="7"/>
      <c r="C5" s="7"/>
      <c r="D5" s="7"/>
      <c r="E5" s="7"/>
      <c r="F5" s="7"/>
      <c r="G5" s="7"/>
      <c r="H5" s="7"/>
      <c r="J5" s="7"/>
      <c r="K5" s="7"/>
      <c r="L5" s="7"/>
      <c r="M5" s="7"/>
      <c r="N5" s="7"/>
      <c r="O5" s="7"/>
      <c r="Q5" s="7"/>
      <c r="R5" s="7"/>
      <c r="S5" s="7"/>
      <c r="T5" s="7"/>
      <c r="U5" s="7"/>
      <c r="V5" s="7"/>
    </row>
    <row r="6" spans="2:25" ht="15" customHeight="1" x14ac:dyDescent="0.25">
      <c r="B6" s="7"/>
      <c r="C6" s="7"/>
      <c r="D6" s="8"/>
      <c r="E6" s="7"/>
      <c r="F6" s="8"/>
      <c r="G6" s="7"/>
      <c r="H6" s="7"/>
      <c r="J6" s="7"/>
      <c r="K6" s="7"/>
      <c r="L6" s="7"/>
      <c r="M6" s="8"/>
      <c r="N6" s="7"/>
      <c r="O6" s="7"/>
      <c r="Q6" s="7"/>
      <c r="R6" s="7"/>
      <c r="S6" s="7"/>
      <c r="T6" s="8"/>
      <c r="U6" s="7"/>
      <c r="V6" s="7"/>
    </row>
    <row r="7" spans="2:25" ht="15" customHeight="1" x14ac:dyDescent="0.25">
      <c r="B7" s="7"/>
      <c r="C7" s="7"/>
      <c r="D7" s="7"/>
      <c r="E7" s="8"/>
      <c r="F7" s="8"/>
      <c r="G7" s="7"/>
      <c r="H7" s="7"/>
      <c r="J7" s="7"/>
      <c r="K7" s="7"/>
      <c r="L7" s="8"/>
      <c r="M7" s="8"/>
      <c r="N7" s="7"/>
      <c r="O7" s="7"/>
      <c r="Q7" s="7"/>
      <c r="R7" s="7"/>
      <c r="S7" s="8"/>
      <c r="T7" s="8"/>
      <c r="U7" s="7"/>
      <c r="V7" s="7"/>
    </row>
    <row r="8" spans="2:25" x14ac:dyDescent="0.25">
      <c r="B8" s="7"/>
      <c r="C8" s="7"/>
      <c r="D8" s="7"/>
      <c r="E8" s="7"/>
      <c r="F8" s="9" t="s">
        <v>23</v>
      </c>
      <c r="G8" s="35">
        <v>1</v>
      </c>
      <c r="H8" s="7"/>
      <c r="J8" s="7"/>
      <c r="K8" s="7"/>
      <c r="L8" s="7"/>
      <c r="M8" s="9"/>
      <c r="N8" s="7"/>
      <c r="O8" s="7"/>
      <c r="Q8" s="7"/>
      <c r="R8" s="7"/>
      <c r="S8" s="7"/>
      <c r="T8" s="9"/>
      <c r="U8" s="7"/>
      <c r="V8" s="7"/>
    </row>
    <row r="9" spans="2:25" ht="5.25" customHeight="1" x14ac:dyDescent="0.25">
      <c r="B9" s="7"/>
      <c r="C9" s="7"/>
      <c r="D9" s="7"/>
      <c r="E9" s="7"/>
      <c r="F9" s="7"/>
      <c r="G9" s="7"/>
      <c r="H9" s="7"/>
      <c r="J9" s="7"/>
      <c r="K9" s="7"/>
      <c r="L9" s="7"/>
      <c r="M9" s="7"/>
      <c r="N9" s="7"/>
      <c r="O9" s="7"/>
      <c r="Q9" s="7"/>
      <c r="R9" s="7"/>
      <c r="S9" s="7"/>
      <c r="T9" s="7"/>
      <c r="U9" s="7"/>
      <c r="V9" s="7"/>
    </row>
    <row r="10" spans="2:25" ht="25.5" customHeight="1" x14ac:dyDescent="0.45">
      <c r="B10" s="7"/>
      <c r="C10" s="12" t="b">
        <v>0</v>
      </c>
      <c r="D10" s="7"/>
      <c r="E10" s="7"/>
      <c r="F10" s="9" t="s">
        <v>22</v>
      </c>
      <c r="G10" s="11">
        <f>VLOOKUP(G8,Cennik!H8:L12,3,FALSE)*C10</f>
        <v>0</v>
      </c>
      <c r="H10" s="7" t="s">
        <v>24</v>
      </c>
      <c r="I10" s="13" t="s">
        <v>26</v>
      </c>
      <c r="J10" s="7"/>
      <c r="K10" s="12" t="b">
        <v>1</v>
      </c>
      <c r="L10" s="7"/>
      <c r="M10" s="9" t="s">
        <v>22</v>
      </c>
      <c r="N10" s="11">
        <f>VLOOKUP(G8,Cennik!H8:L12,4,FALSE)*K10*C10</f>
        <v>0</v>
      </c>
      <c r="O10" s="7" t="s">
        <v>24</v>
      </c>
      <c r="P10" s="13" t="s">
        <v>26</v>
      </c>
      <c r="Q10" s="7"/>
      <c r="R10" s="12" t="b">
        <v>1</v>
      </c>
      <c r="S10" s="7"/>
      <c r="T10" s="9" t="s">
        <v>22</v>
      </c>
      <c r="U10" s="11">
        <f>VLOOKUP(G8,Cennik!H8:L12,5,FALSE)*R10*C10</f>
        <v>0</v>
      </c>
      <c r="V10" s="7" t="s">
        <v>24</v>
      </c>
      <c r="W10" s="13" t="s">
        <v>27</v>
      </c>
      <c r="X10" s="14">
        <f>G10+N10+U10</f>
        <v>0</v>
      </c>
      <c r="Y10" s="1" t="s">
        <v>24</v>
      </c>
    </row>
    <row r="11" spans="2:25" ht="6" customHeight="1" x14ac:dyDescent="0.25">
      <c r="B11" s="7"/>
      <c r="C11" s="7"/>
      <c r="D11" s="7"/>
      <c r="E11" s="7"/>
      <c r="F11" s="7"/>
      <c r="G11" s="7"/>
      <c r="H11" s="7"/>
      <c r="J11" s="7"/>
      <c r="K11" s="7"/>
      <c r="L11" s="7"/>
      <c r="M11" s="7"/>
      <c r="N11" s="7"/>
      <c r="O11" s="7"/>
      <c r="Q11" s="7"/>
      <c r="R11" s="7"/>
      <c r="S11" s="7"/>
      <c r="T11" s="7"/>
      <c r="U11" s="7"/>
      <c r="V11" s="7"/>
    </row>
    <row r="13" spans="2:25" ht="5.25" customHeight="1" x14ac:dyDescent="0.25">
      <c r="B13" s="10"/>
      <c r="C13" s="10"/>
      <c r="D13" s="10"/>
      <c r="E13" s="10"/>
      <c r="F13" s="10"/>
      <c r="G13" s="10"/>
      <c r="H13" s="10"/>
      <c r="J13" s="10"/>
      <c r="K13" s="10"/>
      <c r="L13" s="10"/>
      <c r="M13" s="10"/>
      <c r="N13" s="10"/>
      <c r="O13" s="10"/>
      <c r="Q13" s="10"/>
      <c r="R13" s="10"/>
      <c r="S13" s="10"/>
      <c r="T13" s="10"/>
      <c r="U13" s="10"/>
      <c r="V13" s="10"/>
    </row>
    <row r="14" spans="2:25" ht="15" customHeight="1" x14ac:dyDescent="0.25">
      <c r="B14" s="10"/>
      <c r="C14" s="10"/>
      <c r="D14" s="15"/>
      <c r="E14" s="10"/>
      <c r="F14" s="15"/>
      <c r="G14" s="10"/>
      <c r="H14" s="10"/>
      <c r="J14" s="10"/>
      <c r="K14" s="10"/>
      <c r="L14" s="10"/>
      <c r="M14" s="15"/>
      <c r="N14" s="10"/>
      <c r="O14" s="10"/>
      <c r="Q14" s="10"/>
      <c r="R14" s="10"/>
      <c r="S14" s="10"/>
      <c r="T14" s="15"/>
      <c r="U14" s="10"/>
      <c r="V14" s="10"/>
    </row>
    <row r="15" spans="2:25" ht="15" customHeight="1" x14ac:dyDescent="0.25">
      <c r="B15" s="10"/>
      <c r="C15" s="10"/>
      <c r="D15" s="10"/>
      <c r="E15" s="15"/>
      <c r="F15" s="15"/>
      <c r="G15" s="10"/>
      <c r="H15" s="10"/>
      <c r="J15" s="10"/>
      <c r="K15" s="10"/>
      <c r="L15" s="15"/>
      <c r="M15" s="15"/>
      <c r="N15" s="10"/>
      <c r="O15" s="10"/>
      <c r="Q15" s="10"/>
      <c r="R15" s="10"/>
      <c r="S15" s="15"/>
      <c r="T15" s="15"/>
      <c r="U15" s="10"/>
      <c r="V15" s="10"/>
    </row>
    <row r="16" spans="2:25" x14ac:dyDescent="0.25">
      <c r="B16" s="10"/>
      <c r="C16" s="10"/>
      <c r="D16" s="10"/>
      <c r="E16" s="10"/>
      <c r="F16" s="16" t="s">
        <v>28</v>
      </c>
      <c r="G16" s="35">
        <v>1</v>
      </c>
      <c r="H16" s="10"/>
      <c r="J16" s="10"/>
      <c r="K16" s="10"/>
      <c r="L16" s="10"/>
      <c r="M16" s="16"/>
      <c r="N16" s="10"/>
      <c r="O16" s="10"/>
      <c r="Q16" s="10"/>
      <c r="R16" s="10"/>
      <c r="S16" s="10"/>
      <c r="T16" s="16"/>
      <c r="U16" s="10"/>
      <c r="V16" s="10"/>
    </row>
    <row r="17" spans="2:25" ht="5.25" customHeight="1" x14ac:dyDescent="0.25">
      <c r="B17" s="10"/>
      <c r="C17" s="10"/>
      <c r="D17" s="10"/>
      <c r="E17" s="10"/>
      <c r="F17" s="10"/>
      <c r="G17" s="10"/>
      <c r="H17" s="10"/>
      <c r="J17" s="10"/>
      <c r="K17" s="10"/>
      <c r="L17" s="10"/>
      <c r="M17" s="10"/>
      <c r="N17" s="10"/>
      <c r="O17" s="10"/>
      <c r="Q17" s="10"/>
      <c r="R17" s="10"/>
      <c r="S17" s="10"/>
      <c r="T17" s="10"/>
      <c r="U17" s="10"/>
      <c r="V17" s="10"/>
    </row>
    <row r="18" spans="2:25" ht="25.5" customHeight="1" x14ac:dyDescent="0.45">
      <c r="B18" s="10"/>
      <c r="C18" s="17" t="b">
        <v>0</v>
      </c>
      <c r="D18" s="10"/>
      <c r="E18" s="10"/>
      <c r="F18" s="16" t="s">
        <v>22</v>
      </c>
      <c r="G18" s="18">
        <f>VLOOKUP(G16,Cennik!H16:L20,3,FALSE)*C18</f>
        <v>0</v>
      </c>
      <c r="H18" s="10" t="s">
        <v>24</v>
      </c>
      <c r="I18" s="13" t="s">
        <v>26</v>
      </c>
      <c r="J18" s="10"/>
      <c r="K18" s="17" t="b">
        <v>1</v>
      </c>
      <c r="L18" s="10"/>
      <c r="M18" s="16" t="s">
        <v>22</v>
      </c>
      <c r="N18" s="18">
        <f>VLOOKUP(G16,Cennik!H16:L20,4,FALSE)*K18*C18</f>
        <v>0</v>
      </c>
      <c r="O18" s="10" t="s">
        <v>24</v>
      </c>
      <c r="P18" s="13" t="s">
        <v>26</v>
      </c>
      <c r="Q18" s="10"/>
      <c r="R18" s="17" t="b">
        <v>1</v>
      </c>
      <c r="S18" s="10"/>
      <c r="T18" s="16" t="s">
        <v>22</v>
      </c>
      <c r="U18" s="18">
        <f>VLOOKUP(G16,Cennik!H16:L20,5,FALSE)*R18*C18</f>
        <v>0</v>
      </c>
      <c r="V18" s="10" t="s">
        <v>24</v>
      </c>
      <c r="W18" s="13" t="s">
        <v>27</v>
      </c>
      <c r="X18" s="14">
        <f>G18+N18+U18</f>
        <v>0</v>
      </c>
      <c r="Y18" s="1" t="s">
        <v>24</v>
      </c>
    </row>
    <row r="19" spans="2:25" ht="6" customHeight="1" x14ac:dyDescent="0.25">
      <c r="B19" s="10"/>
      <c r="C19" s="10"/>
      <c r="D19" s="10"/>
      <c r="E19" s="10"/>
      <c r="F19" s="10"/>
      <c r="G19" s="10"/>
      <c r="H19" s="10"/>
      <c r="J19" s="10"/>
      <c r="K19" s="10"/>
      <c r="L19" s="10"/>
      <c r="M19" s="10"/>
      <c r="N19" s="10"/>
      <c r="O19" s="10"/>
      <c r="Q19" s="10"/>
      <c r="R19" s="10"/>
      <c r="S19" s="10"/>
      <c r="T19" s="10"/>
      <c r="U19" s="10"/>
      <c r="V19" s="10"/>
    </row>
    <row r="21" spans="2:25" ht="5.25" customHeight="1" x14ac:dyDescent="0.25">
      <c r="B21" s="10"/>
      <c r="C21" s="10"/>
      <c r="D21" s="10"/>
      <c r="E21" s="10"/>
      <c r="F21" s="10"/>
      <c r="G21" s="10"/>
      <c r="H21" s="10"/>
      <c r="J21" s="10"/>
      <c r="K21" s="10"/>
      <c r="L21" s="10"/>
      <c r="M21" s="10"/>
      <c r="N21" s="10"/>
      <c r="O21" s="10"/>
      <c r="Q21" s="10"/>
      <c r="R21" s="10"/>
      <c r="S21" s="10"/>
      <c r="T21" s="10"/>
      <c r="U21" s="10"/>
      <c r="V21" s="10"/>
    </row>
    <row r="22" spans="2:25" ht="15" customHeight="1" x14ac:dyDescent="0.25">
      <c r="B22" s="10"/>
      <c r="C22" s="10"/>
      <c r="D22" s="15"/>
      <c r="E22" s="10"/>
      <c r="F22" s="15"/>
      <c r="G22" s="10"/>
      <c r="H22" s="10"/>
      <c r="J22" s="10"/>
      <c r="K22" s="10"/>
      <c r="L22" s="10"/>
      <c r="M22" s="15"/>
      <c r="N22" s="10"/>
      <c r="O22" s="10"/>
      <c r="Q22" s="10"/>
      <c r="R22" s="10"/>
      <c r="S22" s="10"/>
      <c r="T22" s="15"/>
      <c r="U22" s="10"/>
      <c r="V22" s="10"/>
    </row>
    <row r="23" spans="2:25" ht="15" customHeight="1" x14ac:dyDescent="0.25">
      <c r="B23" s="10"/>
      <c r="C23" s="10"/>
      <c r="D23" s="10"/>
      <c r="E23" s="15"/>
      <c r="F23" s="15"/>
      <c r="G23" s="10"/>
      <c r="H23" s="10"/>
      <c r="J23" s="10"/>
      <c r="K23" s="10"/>
      <c r="L23" s="15"/>
      <c r="M23" s="15"/>
      <c r="N23" s="10"/>
      <c r="O23" s="10"/>
      <c r="Q23" s="10"/>
      <c r="R23" s="10"/>
      <c r="S23" s="15"/>
      <c r="T23" s="15"/>
      <c r="U23" s="10"/>
      <c r="V23" s="10"/>
    </row>
    <row r="24" spans="2:25" x14ac:dyDescent="0.25">
      <c r="B24" s="10"/>
      <c r="C24" s="10"/>
      <c r="D24" s="10"/>
      <c r="E24" s="10"/>
      <c r="F24" s="16" t="s">
        <v>59</v>
      </c>
      <c r="G24" s="35">
        <v>1</v>
      </c>
      <c r="H24" s="10"/>
      <c r="J24" s="10"/>
      <c r="K24" s="10"/>
      <c r="L24" s="10"/>
      <c r="M24" s="16"/>
      <c r="N24" s="10"/>
      <c r="O24" s="10"/>
      <c r="Q24" s="10"/>
      <c r="R24" s="10"/>
      <c r="S24" s="10"/>
      <c r="T24" s="16"/>
      <c r="U24" s="10"/>
      <c r="V24" s="10"/>
    </row>
    <row r="25" spans="2:25" ht="5.25" customHeight="1" x14ac:dyDescent="0.25">
      <c r="B25" s="10"/>
      <c r="C25" s="10"/>
      <c r="D25" s="10"/>
      <c r="E25" s="10"/>
      <c r="F25" s="10"/>
      <c r="G25" s="10"/>
      <c r="H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</row>
    <row r="26" spans="2:25" ht="25.5" customHeight="1" x14ac:dyDescent="0.45">
      <c r="B26" s="10"/>
      <c r="C26" s="17" t="b">
        <v>0</v>
      </c>
      <c r="D26" s="10"/>
      <c r="E26" s="10"/>
      <c r="F26" s="16" t="s">
        <v>22</v>
      </c>
      <c r="G26" s="18">
        <f>VLOOKUP(G24,Cennik!H24:L28,3,FALSE)*C26</f>
        <v>0</v>
      </c>
      <c r="H26" s="10" t="s">
        <v>24</v>
      </c>
      <c r="I26" s="13" t="s">
        <v>26</v>
      </c>
      <c r="J26" s="10"/>
      <c r="K26" s="17" t="b">
        <v>1</v>
      </c>
      <c r="L26" s="10"/>
      <c r="M26" s="16" t="s">
        <v>22</v>
      </c>
      <c r="N26" s="18">
        <f>VLOOKUP(G24,Cennik!H24:L28,4,FALSE)*K26*C26</f>
        <v>0</v>
      </c>
      <c r="O26" s="10" t="s">
        <v>24</v>
      </c>
      <c r="P26" s="13" t="s">
        <v>26</v>
      </c>
      <c r="Q26" s="10"/>
      <c r="R26" s="17" t="b">
        <v>1</v>
      </c>
      <c r="S26" s="10"/>
      <c r="T26" s="16" t="s">
        <v>22</v>
      </c>
      <c r="U26" s="18">
        <f>VLOOKUP(G24,Cennik!H24:L28,5,FALSE)*R26*C26</f>
        <v>0</v>
      </c>
      <c r="V26" s="10" t="s">
        <v>24</v>
      </c>
      <c r="W26" s="13" t="s">
        <v>27</v>
      </c>
      <c r="X26" s="14">
        <f>G26+N26+U26</f>
        <v>0</v>
      </c>
      <c r="Y26" s="1" t="s">
        <v>24</v>
      </c>
    </row>
    <row r="27" spans="2:25" ht="6" customHeight="1" x14ac:dyDescent="0.25">
      <c r="B27" s="10"/>
      <c r="C27" s="10"/>
      <c r="D27" s="10"/>
      <c r="E27" s="10"/>
      <c r="F27" s="10"/>
      <c r="G27" s="10"/>
      <c r="H27" s="10"/>
      <c r="J27" s="10"/>
      <c r="K27" s="10"/>
      <c r="L27" s="10"/>
      <c r="M27" s="10"/>
      <c r="N27" s="10"/>
      <c r="O27" s="10"/>
      <c r="Q27" s="10"/>
      <c r="R27" s="10"/>
      <c r="S27" s="10"/>
      <c r="T27" s="10"/>
      <c r="U27" s="10"/>
      <c r="V27" s="10"/>
    </row>
    <row r="29" spans="2:25" ht="5.25" customHeight="1" x14ac:dyDescent="0.25">
      <c r="B29" s="10"/>
      <c r="C29" s="10"/>
      <c r="D29" s="10"/>
      <c r="E29" s="10"/>
      <c r="F29" s="10"/>
      <c r="G29" s="10"/>
      <c r="H29" s="10"/>
      <c r="J29" s="10"/>
      <c r="K29" s="10"/>
      <c r="L29" s="10"/>
      <c r="M29" s="10"/>
      <c r="N29" s="10"/>
      <c r="O29" s="10"/>
      <c r="Q29" s="10"/>
      <c r="R29" s="10"/>
      <c r="S29" s="10"/>
      <c r="T29" s="10"/>
      <c r="U29" s="10"/>
      <c r="V29" s="10"/>
    </row>
    <row r="30" spans="2:25" ht="15" customHeight="1" x14ac:dyDescent="0.25">
      <c r="B30" s="10"/>
      <c r="C30" s="10"/>
      <c r="D30" s="15"/>
      <c r="E30" s="10"/>
      <c r="F30" s="15"/>
      <c r="G30" s="10"/>
      <c r="H30" s="10"/>
      <c r="J30" s="10"/>
      <c r="K30" s="10"/>
      <c r="L30" s="10"/>
      <c r="M30" s="15"/>
      <c r="N30" s="10"/>
      <c r="O30" s="10"/>
      <c r="Q30" s="10"/>
      <c r="R30" s="10"/>
      <c r="S30" s="10"/>
      <c r="T30" s="15"/>
      <c r="U30" s="10"/>
      <c r="V30" s="10"/>
    </row>
    <row r="31" spans="2:25" ht="15" customHeight="1" x14ac:dyDescent="0.25">
      <c r="B31" s="10"/>
      <c r="C31" s="10"/>
      <c r="D31" s="10"/>
      <c r="E31" s="15"/>
      <c r="F31" s="15"/>
      <c r="G31" s="10"/>
      <c r="H31" s="10"/>
      <c r="J31" s="10"/>
      <c r="K31" s="10"/>
      <c r="L31" s="15"/>
      <c r="M31" s="15"/>
      <c r="N31" s="10"/>
      <c r="O31" s="10"/>
      <c r="Q31" s="10"/>
      <c r="R31" s="10"/>
      <c r="S31" s="15"/>
      <c r="T31" s="15"/>
      <c r="U31" s="10"/>
      <c r="V31" s="10"/>
    </row>
    <row r="32" spans="2:25" x14ac:dyDescent="0.25">
      <c r="B32" s="10"/>
      <c r="C32" s="10"/>
      <c r="D32" s="10"/>
      <c r="E32" s="10"/>
      <c r="F32" s="16" t="s">
        <v>63</v>
      </c>
      <c r="G32" s="35">
        <v>1</v>
      </c>
      <c r="H32" s="10"/>
      <c r="J32" s="10"/>
      <c r="K32" s="10"/>
      <c r="L32" s="10"/>
      <c r="M32" s="16"/>
      <c r="N32" s="10"/>
      <c r="O32" s="10"/>
      <c r="Q32" s="10"/>
      <c r="R32" s="10"/>
      <c r="S32" s="10"/>
      <c r="T32" s="16"/>
      <c r="U32" s="10"/>
      <c r="V32" s="10"/>
    </row>
    <row r="33" spans="2:25" ht="5.25" customHeight="1" x14ac:dyDescent="0.25">
      <c r="B33" s="10"/>
      <c r="C33" s="10"/>
      <c r="D33" s="10"/>
      <c r="E33" s="10"/>
      <c r="F33" s="10"/>
      <c r="G33" s="10"/>
      <c r="H33" s="10"/>
      <c r="J33" s="10"/>
      <c r="K33" s="10"/>
      <c r="L33" s="10"/>
      <c r="M33" s="10"/>
      <c r="N33" s="10"/>
      <c r="O33" s="10"/>
      <c r="Q33" s="10"/>
      <c r="R33" s="10"/>
      <c r="S33" s="10"/>
      <c r="T33" s="10"/>
      <c r="U33" s="10"/>
      <c r="V33" s="10"/>
    </row>
    <row r="34" spans="2:25" ht="25.5" customHeight="1" x14ac:dyDescent="0.45">
      <c r="B34" s="10"/>
      <c r="C34" s="17" t="b">
        <v>0</v>
      </c>
      <c r="D34" s="10"/>
      <c r="E34" s="10"/>
      <c r="F34" s="16" t="s">
        <v>22</v>
      </c>
      <c r="G34" s="18">
        <f>VLOOKUP(G32,Cennik!H32:L36,3,FALSE)*C34</f>
        <v>0</v>
      </c>
      <c r="H34" s="10" t="s">
        <v>24</v>
      </c>
      <c r="I34" s="13" t="s">
        <v>26</v>
      </c>
      <c r="J34" s="10"/>
      <c r="K34" s="17" t="b">
        <v>1</v>
      </c>
      <c r="L34" s="10"/>
      <c r="M34" s="16" t="s">
        <v>22</v>
      </c>
      <c r="N34" s="18">
        <f>VLOOKUP(G32,Cennik!H32:L36,4,FALSE)*K34*C34</f>
        <v>0</v>
      </c>
      <c r="O34" s="10" t="s">
        <v>24</v>
      </c>
      <c r="P34" s="13" t="s">
        <v>26</v>
      </c>
      <c r="Q34" s="10"/>
      <c r="R34" s="17" t="b">
        <v>1</v>
      </c>
      <c r="S34" s="10"/>
      <c r="T34" s="16" t="s">
        <v>22</v>
      </c>
      <c r="U34" s="18">
        <f>VLOOKUP(G32,Cennik!H32:L36,5,FALSE)*R34*C34</f>
        <v>0</v>
      </c>
      <c r="V34" s="10" t="s">
        <v>24</v>
      </c>
      <c r="W34" s="13" t="s">
        <v>27</v>
      </c>
      <c r="X34" s="14">
        <f>G34+N34+U34</f>
        <v>0</v>
      </c>
      <c r="Y34" s="1" t="s">
        <v>24</v>
      </c>
    </row>
    <row r="35" spans="2:25" ht="6" customHeight="1" x14ac:dyDescent="0.25">
      <c r="B35" s="10"/>
      <c r="C35" s="10"/>
      <c r="D35" s="10"/>
      <c r="E35" s="10"/>
      <c r="F35" s="10"/>
      <c r="G35" s="10"/>
      <c r="H35" s="10"/>
      <c r="J35" s="10"/>
      <c r="K35" s="10"/>
      <c r="L35" s="10"/>
      <c r="M35" s="10"/>
      <c r="N35" s="10"/>
      <c r="O35" s="10"/>
      <c r="Q35" s="10"/>
      <c r="R35" s="10"/>
      <c r="S35" s="10"/>
      <c r="T35" s="10"/>
      <c r="U35" s="10"/>
      <c r="V35" s="10"/>
    </row>
    <row r="37" spans="2:25" ht="5.25" customHeight="1" x14ac:dyDescent="0.25">
      <c r="B37" s="10"/>
      <c r="C37" s="10"/>
      <c r="D37" s="10"/>
      <c r="E37" s="10"/>
      <c r="F37" s="10"/>
      <c r="G37" s="10"/>
      <c r="H37" s="10"/>
      <c r="J37" s="10"/>
      <c r="K37" s="10"/>
      <c r="L37" s="10"/>
      <c r="M37" s="10"/>
      <c r="N37" s="10"/>
      <c r="O37" s="10"/>
      <c r="Q37" s="10"/>
      <c r="R37" s="10"/>
      <c r="S37" s="10"/>
      <c r="T37" s="10"/>
      <c r="U37" s="10"/>
      <c r="V37" s="10"/>
    </row>
    <row r="38" spans="2:25" ht="15" customHeight="1" x14ac:dyDescent="0.25">
      <c r="B38" s="10"/>
      <c r="C38" s="10"/>
      <c r="D38" s="15"/>
      <c r="E38" s="10"/>
      <c r="F38" s="15"/>
      <c r="G38" s="10"/>
      <c r="H38" s="10"/>
      <c r="J38" s="10"/>
      <c r="K38" s="10"/>
      <c r="L38" s="10"/>
      <c r="M38" s="15"/>
      <c r="N38" s="10"/>
      <c r="O38" s="10"/>
      <c r="Q38" s="10"/>
      <c r="R38" s="10"/>
      <c r="S38" s="10"/>
      <c r="T38" s="15"/>
      <c r="U38" s="10"/>
      <c r="V38" s="10"/>
    </row>
    <row r="39" spans="2:25" ht="15" customHeight="1" x14ac:dyDescent="0.25">
      <c r="B39" s="10"/>
      <c r="C39" s="10"/>
      <c r="D39" s="10"/>
      <c r="E39" s="15"/>
      <c r="F39" s="15"/>
      <c r="G39" s="10"/>
      <c r="H39" s="10"/>
      <c r="J39" s="10"/>
      <c r="K39" s="10"/>
      <c r="L39" s="15"/>
      <c r="M39" s="15"/>
      <c r="N39" s="10"/>
      <c r="O39" s="10"/>
      <c r="Q39" s="10"/>
      <c r="R39" s="10"/>
      <c r="S39" s="15"/>
      <c r="T39" s="15"/>
      <c r="U39" s="10"/>
      <c r="V39" s="10"/>
    </row>
    <row r="40" spans="2:25" x14ac:dyDescent="0.25">
      <c r="B40" s="10"/>
      <c r="C40" s="10"/>
      <c r="D40" s="10"/>
      <c r="E40" s="10"/>
      <c r="F40" s="16" t="s">
        <v>29</v>
      </c>
      <c r="G40" s="35">
        <v>1</v>
      </c>
      <c r="H40" s="10"/>
      <c r="J40" s="10"/>
      <c r="K40" s="10"/>
      <c r="L40" s="10"/>
      <c r="M40" s="16"/>
      <c r="N40" s="10"/>
      <c r="O40" s="10"/>
      <c r="Q40" s="10"/>
      <c r="R40" s="10"/>
      <c r="S40" s="10"/>
      <c r="T40" s="16"/>
      <c r="U40" s="10"/>
      <c r="V40" s="10"/>
    </row>
    <row r="41" spans="2:25" ht="5.25" customHeight="1" x14ac:dyDescent="0.25">
      <c r="B41" s="10"/>
      <c r="C41" s="10"/>
      <c r="D41" s="10"/>
      <c r="E41" s="10"/>
      <c r="F41" s="10"/>
      <c r="G41" s="10"/>
      <c r="H41" s="10"/>
      <c r="J41" s="10"/>
      <c r="K41" s="10"/>
      <c r="L41" s="10"/>
      <c r="M41" s="10"/>
      <c r="N41" s="10"/>
      <c r="O41" s="10"/>
      <c r="Q41" s="10"/>
      <c r="R41" s="10"/>
      <c r="S41" s="10"/>
      <c r="T41" s="10"/>
      <c r="U41" s="10"/>
      <c r="V41" s="10"/>
    </row>
    <row r="42" spans="2:25" ht="25.5" customHeight="1" x14ac:dyDescent="0.45">
      <c r="B42" s="10"/>
      <c r="C42" s="17" t="b">
        <v>0</v>
      </c>
      <c r="D42" s="10"/>
      <c r="E42" s="10"/>
      <c r="F42" s="16" t="s">
        <v>22</v>
      </c>
      <c r="G42" s="18">
        <f>VLOOKUP(G40,Cennik!H40:L44,3,FALSE)*C42</f>
        <v>0</v>
      </c>
      <c r="H42" s="10" t="s">
        <v>24</v>
      </c>
      <c r="I42" s="13" t="s">
        <v>26</v>
      </c>
      <c r="J42" s="10"/>
      <c r="K42" s="17" t="b">
        <v>1</v>
      </c>
      <c r="L42" s="10"/>
      <c r="M42" s="16" t="s">
        <v>22</v>
      </c>
      <c r="N42" s="18">
        <f>VLOOKUP(G40,Cennik!H40:L44,4,FALSE)*K42*C42</f>
        <v>0</v>
      </c>
      <c r="O42" s="10" t="s">
        <v>24</v>
      </c>
      <c r="P42" s="13" t="s">
        <v>26</v>
      </c>
      <c r="Q42" s="10"/>
      <c r="R42" s="17" t="b">
        <v>1</v>
      </c>
      <c r="S42" s="10"/>
      <c r="T42" s="16" t="s">
        <v>22</v>
      </c>
      <c r="U42" s="18">
        <f>VLOOKUP(G40,Cennik!H40:L44,5,FALSE)*R42*C42</f>
        <v>0</v>
      </c>
      <c r="V42" s="10" t="s">
        <v>24</v>
      </c>
      <c r="W42" s="13" t="s">
        <v>27</v>
      </c>
      <c r="X42" s="14">
        <f>G42+N42+U42</f>
        <v>0</v>
      </c>
      <c r="Y42" s="1" t="s">
        <v>24</v>
      </c>
    </row>
    <row r="43" spans="2:25" ht="6" customHeight="1" x14ac:dyDescent="0.25">
      <c r="B43" s="10"/>
      <c r="C43" s="10"/>
      <c r="D43" s="10"/>
      <c r="E43" s="10"/>
      <c r="F43" s="10"/>
      <c r="G43" s="10"/>
      <c r="H43" s="10"/>
      <c r="J43" s="10"/>
      <c r="K43" s="10"/>
      <c r="L43" s="10"/>
      <c r="M43" s="10"/>
      <c r="N43" s="10"/>
      <c r="O43" s="10"/>
      <c r="Q43" s="10"/>
      <c r="R43" s="10"/>
      <c r="S43" s="10"/>
      <c r="T43" s="10"/>
      <c r="U43" s="10"/>
      <c r="V43" s="10"/>
    </row>
    <row r="45" spans="2:25" ht="5.25" customHeight="1" x14ac:dyDescent="0.25">
      <c r="B45" s="10"/>
      <c r="C45" s="10"/>
      <c r="D45" s="10"/>
      <c r="E45" s="10"/>
      <c r="F45" s="10"/>
      <c r="G45" s="10"/>
      <c r="H45" s="10"/>
      <c r="J45" s="10"/>
      <c r="K45" s="10"/>
      <c r="L45" s="10"/>
      <c r="M45" s="10"/>
      <c r="N45" s="10"/>
      <c r="O45" s="10"/>
      <c r="Q45" s="10"/>
      <c r="R45" s="10"/>
      <c r="S45" s="10"/>
      <c r="T45" s="10"/>
      <c r="U45" s="10"/>
      <c r="V45" s="10"/>
    </row>
    <row r="46" spans="2:25" ht="15" customHeight="1" x14ac:dyDescent="0.25">
      <c r="B46" s="10"/>
      <c r="C46" s="10"/>
      <c r="D46" s="15"/>
      <c r="E46" s="10"/>
      <c r="F46" s="15"/>
      <c r="G46" s="10"/>
      <c r="H46" s="10"/>
      <c r="J46" s="10"/>
      <c r="K46" s="10"/>
      <c r="L46" s="10"/>
      <c r="M46" s="15"/>
      <c r="N46" s="10"/>
      <c r="O46" s="10"/>
      <c r="Q46" s="10"/>
      <c r="R46" s="10"/>
      <c r="S46" s="10"/>
      <c r="T46" s="15"/>
      <c r="U46" s="10"/>
      <c r="V46" s="10"/>
    </row>
    <row r="47" spans="2:25" ht="15" customHeight="1" x14ac:dyDescent="0.25">
      <c r="B47" s="10"/>
      <c r="C47" s="10"/>
      <c r="D47" s="10"/>
      <c r="E47" s="15"/>
      <c r="F47" s="15"/>
      <c r="G47" s="10"/>
      <c r="H47" s="10"/>
      <c r="J47" s="10"/>
      <c r="K47" s="10"/>
      <c r="L47" s="15"/>
      <c r="M47" s="15"/>
      <c r="N47" s="10"/>
      <c r="O47" s="10"/>
      <c r="Q47" s="10"/>
      <c r="R47" s="10"/>
      <c r="S47" s="15"/>
      <c r="T47" s="15"/>
      <c r="U47" s="10"/>
      <c r="V47" s="10"/>
    </row>
    <row r="48" spans="2:25" x14ac:dyDescent="0.25">
      <c r="B48" s="10"/>
      <c r="C48" s="10"/>
      <c r="D48" s="10"/>
      <c r="E48" s="10"/>
      <c r="F48" s="16" t="s">
        <v>30</v>
      </c>
      <c r="G48" s="35">
        <v>1</v>
      </c>
      <c r="H48" s="10"/>
      <c r="J48" s="10"/>
      <c r="K48" s="10"/>
      <c r="L48" s="10"/>
      <c r="M48" s="16"/>
      <c r="N48" s="10"/>
      <c r="O48" s="10"/>
      <c r="Q48" s="10"/>
      <c r="R48" s="10"/>
      <c r="S48" s="10"/>
      <c r="T48" s="16"/>
      <c r="U48" s="10"/>
      <c r="V48" s="10"/>
    </row>
    <row r="49" spans="2:25" ht="5.25" customHeight="1" x14ac:dyDescent="0.25">
      <c r="B49" s="10"/>
      <c r="C49" s="10"/>
      <c r="D49" s="10"/>
      <c r="E49" s="10"/>
      <c r="F49" s="10"/>
      <c r="G49" s="10"/>
      <c r="H49" s="10"/>
      <c r="J49" s="10"/>
      <c r="K49" s="10"/>
      <c r="L49" s="10"/>
      <c r="M49" s="10"/>
      <c r="N49" s="10"/>
      <c r="O49" s="10"/>
      <c r="Q49" s="10"/>
      <c r="R49" s="10"/>
      <c r="S49" s="10"/>
      <c r="T49" s="10"/>
      <c r="U49" s="10"/>
      <c r="V49" s="10"/>
    </row>
    <row r="50" spans="2:25" ht="25.5" customHeight="1" x14ac:dyDescent="0.45">
      <c r="B50" s="10"/>
      <c r="C50" s="17" t="b">
        <v>0</v>
      </c>
      <c r="D50" s="10"/>
      <c r="E50" s="10"/>
      <c r="F50" s="16" t="s">
        <v>22</v>
      </c>
      <c r="G50" s="18">
        <f>VLOOKUP(G48,Cennik!H48:L52,3,FALSE)*C50</f>
        <v>0</v>
      </c>
      <c r="H50" s="10" t="s">
        <v>24</v>
      </c>
      <c r="I50" s="13" t="s">
        <v>26</v>
      </c>
      <c r="J50" s="10"/>
      <c r="K50" s="17" t="b">
        <v>1</v>
      </c>
      <c r="L50" s="10"/>
      <c r="M50" s="16" t="s">
        <v>22</v>
      </c>
      <c r="N50" s="18">
        <f>VLOOKUP(G48,Cennik!H48:L52,4,FALSE)*K50*C50</f>
        <v>0</v>
      </c>
      <c r="O50" s="10" t="s">
        <v>24</v>
      </c>
      <c r="P50" s="13" t="s">
        <v>26</v>
      </c>
      <c r="Q50" s="10"/>
      <c r="R50" s="17" t="b">
        <v>1</v>
      </c>
      <c r="S50" s="10"/>
      <c r="T50" s="16" t="s">
        <v>22</v>
      </c>
      <c r="U50" s="18">
        <f>VLOOKUP(G48,Cennik!H48:L52,5,FALSE)*R50*C50</f>
        <v>0</v>
      </c>
      <c r="V50" s="10" t="s">
        <v>24</v>
      </c>
      <c r="W50" s="13" t="s">
        <v>27</v>
      </c>
      <c r="X50" s="14">
        <f>G50+N50+U50</f>
        <v>0</v>
      </c>
      <c r="Y50" s="1" t="s">
        <v>24</v>
      </c>
    </row>
    <row r="51" spans="2:25" ht="6" customHeight="1" x14ac:dyDescent="0.25">
      <c r="B51" s="10"/>
      <c r="C51" s="10"/>
      <c r="D51" s="10"/>
      <c r="E51" s="10"/>
      <c r="F51" s="10"/>
      <c r="G51" s="10"/>
      <c r="H51" s="10"/>
      <c r="J51" s="10"/>
      <c r="K51" s="10"/>
      <c r="L51" s="10"/>
      <c r="M51" s="10"/>
      <c r="N51" s="10"/>
      <c r="O51" s="10"/>
      <c r="Q51" s="10"/>
      <c r="R51" s="10"/>
      <c r="S51" s="10"/>
      <c r="T51" s="10"/>
      <c r="U51" s="10"/>
      <c r="V51" s="10"/>
    </row>
    <row r="53" spans="2:25" ht="26.25" x14ac:dyDescent="0.4">
      <c r="B53" s="33" t="str">
        <f>IF(W53="","UWAGA: gdy wybierzesz wszystkie 6 skoroszytów, możesz uzyskać nawet do 40% upustu!","")</f>
        <v>UWAGA: gdy wybierzesz wszystkie 6 skoroszytów, możesz uzyskać nawet do 40% upustu!</v>
      </c>
      <c r="W53" s="22" t="str">
        <f>IF(AND(X10&gt;0,X18&gt;0,X26&gt;0,X34&gt;0,X42&gt;0,X50&gt;0),Cennik!H56,"")</f>
        <v/>
      </c>
      <c r="X53" s="14" t="str">
        <f>IF(W53="","",IF(SUM(X8:X52) &gt; (MaxZaWiele*RabatZaKomplet),MaxZaWiele*RabatZaKomplet-SUM(X8:X52),0))</f>
        <v/>
      </c>
      <c r="Y53" s="1" t="str">
        <f>IF(W53="","","zł")</f>
        <v/>
      </c>
    </row>
    <row r="54" spans="2:25" ht="5.25" customHeight="1" x14ac:dyDescent="0.25">
      <c r="B54" s="10"/>
      <c r="C54" s="10"/>
      <c r="D54" s="10"/>
      <c r="E54" s="10"/>
      <c r="F54" s="10"/>
      <c r="G54" s="10"/>
      <c r="H54" s="10"/>
    </row>
    <row r="55" spans="2:25" ht="15" customHeight="1" x14ac:dyDescent="0.25">
      <c r="B55" s="10"/>
      <c r="C55" s="10"/>
      <c r="D55" s="15"/>
      <c r="E55" s="10"/>
      <c r="F55" s="15"/>
      <c r="G55" s="10"/>
      <c r="H55" s="10"/>
    </row>
    <row r="56" spans="2:25" ht="15" customHeight="1" x14ac:dyDescent="0.25">
      <c r="B56" s="10"/>
      <c r="C56" s="10"/>
      <c r="D56" s="10"/>
      <c r="E56" s="15"/>
      <c r="F56" s="15"/>
      <c r="G56" s="10"/>
      <c r="H56" s="10"/>
    </row>
    <row r="57" spans="2:25" x14ac:dyDescent="0.25">
      <c r="B57" s="10"/>
      <c r="C57" s="10"/>
      <c r="D57" s="10"/>
      <c r="E57" s="10"/>
      <c r="F57" s="16" t="s">
        <v>37</v>
      </c>
      <c r="G57" s="35">
        <v>1</v>
      </c>
      <c r="H57" s="10"/>
    </row>
    <row r="58" spans="2:25" ht="5.25" customHeight="1" x14ac:dyDescent="0.25">
      <c r="B58" s="10"/>
      <c r="C58" s="10"/>
      <c r="D58" s="10"/>
      <c r="E58" s="10"/>
      <c r="F58" s="10"/>
      <c r="G58" s="10"/>
      <c r="H58" s="10"/>
    </row>
    <row r="59" spans="2:25" ht="25.5" customHeight="1" x14ac:dyDescent="0.45">
      <c r="B59" s="10"/>
      <c r="C59" s="17" t="b">
        <v>0</v>
      </c>
      <c r="D59" s="10"/>
      <c r="E59" s="10"/>
      <c r="F59" s="16" t="s">
        <v>22</v>
      </c>
      <c r="G59" s="18">
        <f>VLOOKUP(G57,Cennik!B57:D59,3,FALSE)*C59</f>
        <v>0</v>
      </c>
      <c r="H59" s="10" t="s">
        <v>24</v>
      </c>
      <c r="I59" s="13"/>
      <c r="W59" s="13" t="s">
        <v>27</v>
      </c>
      <c r="X59" s="14">
        <f>G59+N59+U59</f>
        <v>0</v>
      </c>
      <c r="Y59" s="1" t="s">
        <v>24</v>
      </c>
    </row>
    <row r="60" spans="2:25" ht="6" customHeight="1" x14ac:dyDescent="0.25">
      <c r="B60" s="10"/>
      <c r="C60" s="10"/>
      <c r="D60" s="10"/>
      <c r="E60" s="10"/>
      <c r="F60" s="10"/>
      <c r="G60" s="10"/>
      <c r="H60" s="10"/>
    </row>
    <row r="61" spans="2:25" x14ac:dyDescent="0.25">
      <c r="U61" s="19"/>
      <c r="V61" s="19"/>
      <c r="W61" s="19"/>
      <c r="X61" s="19"/>
      <c r="Y61" s="19"/>
    </row>
    <row r="62" spans="2:25" ht="26.25" x14ac:dyDescent="0.4">
      <c r="U62" s="21" t="s">
        <v>31</v>
      </c>
      <c r="X62" s="14">
        <f>SUM(X5:X59)</f>
        <v>0</v>
      </c>
      <c r="Y62" s="1" t="s">
        <v>24</v>
      </c>
    </row>
    <row r="63" spans="2:25" ht="21" x14ac:dyDescent="0.35">
      <c r="U63" s="21" t="s">
        <v>32</v>
      </c>
      <c r="W63" s="20">
        <v>0.23</v>
      </c>
      <c r="X63" s="31">
        <f>X62*W63</f>
        <v>0</v>
      </c>
      <c r="Y63" s="1" t="s">
        <v>24</v>
      </c>
    </row>
    <row r="64" spans="2:25" ht="21" x14ac:dyDescent="0.35">
      <c r="E64" s="6" t="s">
        <v>39</v>
      </c>
      <c r="F64" s="30" t="s">
        <v>45</v>
      </c>
      <c r="U64" s="21" t="s">
        <v>33</v>
      </c>
      <c r="X64" s="31">
        <f>X62+X63</f>
        <v>0</v>
      </c>
      <c r="Y64" s="1" t="s">
        <v>24</v>
      </c>
    </row>
    <row r="66" spans="25:25" x14ac:dyDescent="0.25">
      <c r="Y66" s="6"/>
    </row>
  </sheetData>
  <sheetProtection algorithmName="SHA-512" hashValue="Hpdjw67IZ269bOXex9GxSfZvtFajf+DNNJLxsvFKnksTEh3P/eazXzOSvY9U3DNELpn2Jkd4m41F0S2WLMkn4w==" saltValue="9vfd4JV/k29nGB+0YXLLow==" spinCount="100000" sheet="1" objects="1" selectLockedCells="1"/>
  <dataConsolidate/>
  <mergeCells count="1">
    <mergeCell ref="S1:T1"/>
  </mergeCells>
  <hyperlinks>
    <hyperlink ref="F64" r:id="rId1" xr:uid="{00000000-0004-0000-0100-000000000000}"/>
  </hyperlinks>
  <pageMargins left="0.23622047244094491" right="0.23622047244094491" top="0.19685039370078741" bottom="0.31496062992125984" header="0.31496062992125984" footer="0.31496062992125984"/>
  <pageSetup paperSize="9" scale="73" orientation="landscape" horizontalDpi="0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0</xdr:rowOff>
                  </from>
                  <to>
                    <xdr:col>3</xdr:col>
                    <xdr:colOff>419100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9</xdr:col>
                    <xdr:colOff>209550</xdr:colOff>
                    <xdr:row>9</xdr:row>
                    <xdr:rowOff>0</xdr:rowOff>
                  </from>
                  <to>
                    <xdr:col>11</xdr:col>
                    <xdr:colOff>419100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16</xdr:col>
                    <xdr:colOff>209550</xdr:colOff>
                    <xdr:row>9</xdr:row>
                    <xdr:rowOff>0</xdr:rowOff>
                  </from>
                  <to>
                    <xdr:col>18</xdr:col>
                    <xdr:colOff>419100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0</xdr:rowOff>
                  </from>
                  <to>
                    <xdr:col>3</xdr:col>
                    <xdr:colOff>419100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>
                <anchor moveWithCells="1">
                  <from>
                    <xdr:col>9</xdr:col>
                    <xdr:colOff>209550</xdr:colOff>
                    <xdr:row>17</xdr:row>
                    <xdr:rowOff>0</xdr:rowOff>
                  </from>
                  <to>
                    <xdr:col>11</xdr:col>
                    <xdr:colOff>419100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>
                  <from>
                    <xdr:col>16</xdr:col>
                    <xdr:colOff>209550</xdr:colOff>
                    <xdr:row>17</xdr:row>
                    <xdr:rowOff>0</xdr:rowOff>
                  </from>
                  <to>
                    <xdr:col>18</xdr:col>
                    <xdr:colOff>419100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1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25</xdr:row>
                    <xdr:rowOff>0</xdr:rowOff>
                  </from>
                  <to>
                    <xdr:col>3</xdr:col>
                    <xdr:colOff>419100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2" name="Check Box 8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0</xdr:rowOff>
                  </from>
                  <to>
                    <xdr:col>11</xdr:col>
                    <xdr:colOff>419100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3" name="Check Box 9">
              <controlPr defaultSize="0" autoFill="0" autoLine="0" autoPict="0">
                <anchor moveWithCells="1">
                  <from>
                    <xdr:col>16</xdr:col>
                    <xdr:colOff>209550</xdr:colOff>
                    <xdr:row>25</xdr:row>
                    <xdr:rowOff>0</xdr:rowOff>
                  </from>
                  <to>
                    <xdr:col>18</xdr:col>
                    <xdr:colOff>419100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4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41</xdr:row>
                    <xdr:rowOff>0</xdr:rowOff>
                  </from>
                  <to>
                    <xdr:col>3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5" name="Check Box 11">
              <controlPr defaultSize="0" autoFill="0" autoLine="0" autoPict="0">
                <anchor moveWithCells="1">
                  <from>
                    <xdr:col>9</xdr:col>
                    <xdr:colOff>209550</xdr:colOff>
                    <xdr:row>41</xdr:row>
                    <xdr:rowOff>0</xdr:rowOff>
                  </from>
                  <to>
                    <xdr:col>11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6" name="Check Box 12">
              <controlPr defaultSize="0" autoFill="0" autoLine="0" autoPict="0">
                <anchor moveWithCells="1">
                  <from>
                    <xdr:col>16</xdr:col>
                    <xdr:colOff>209550</xdr:colOff>
                    <xdr:row>41</xdr:row>
                    <xdr:rowOff>0</xdr:rowOff>
                  </from>
                  <to>
                    <xdr:col>18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7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49</xdr:row>
                    <xdr:rowOff>0</xdr:rowOff>
                  </from>
                  <to>
                    <xdr:col>3</xdr:col>
                    <xdr:colOff>419100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8" name="Check Box 14">
              <controlPr defaultSize="0" autoFill="0" autoLine="0" autoPict="0">
                <anchor moveWithCells="1">
                  <from>
                    <xdr:col>9</xdr:col>
                    <xdr:colOff>209550</xdr:colOff>
                    <xdr:row>49</xdr:row>
                    <xdr:rowOff>0</xdr:rowOff>
                  </from>
                  <to>
                    <xdr:col>11</xdr:col>
                    <xdr:colOff>419100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9" name="Check Box 15">
              <controlPr defaultSize="0" autoFill="0" autoLine="0" autoPict="0">
                <anchor moveWithCells="1">
                  <from>
                    <xdr:col>16</xdr:col>
                    <xdr:colOff>209550</xdr:colOff>
                    <xdr:row>49</xdr:row>
                    <xdr:rowOff>0</xdr:rowOff>
                  </from>
                  <to>
                    <xdr:col>18</xdr:col>
                    <xdr:colOff>419100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20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58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21" name="Drop Down 53">
              <controlPr defaultSize="0" autoLine="0" autoPict="0">
                <anchor moveWithCells="1">
                  <from>
                    <xdr:col>5</xdr:col>
                    <xdr:colOff>609600</xdr:colOff>
                    <xdr:row>6</xdr:row>
                    <xdr:rowOff>180975</xdr:rowOff>
                  </from>
                  <to>
                    <xdr:col>7</xdr:col>
                    <xdr:colOff>133350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22" name="Drop Down 194">
              <controlPr defaultSize="0" autoLine="0" autoPict="0">
                <anchor moveWithCells="1">
                  <from>
                    <xdr:col>5</xdr:col>
                    <xdr:colOff>600075</xdr:colOff>
                    <xdr:row>14</xdr:row>
                    <xdr:rowOff>171450</xdr:rowOff>
                  </from>
                  <to>
                    <xdr:col>7</xdr:col>
                    <xdr:colOff>123825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23" name="Drop Down 265">
              <controlPr defaultSize="0" autoLine="0" autoPict="0">
                <anchor moveWithCells="1">
                  <from>
                    <xdr:col>5</xdr:col>
                    <xdr:colOff>600075</xdr:colOff>
                    <xdr:row>22</xdr:row>
                    <xdr:rowOff>171450</xdr:rowOff>
                  </from>
                  <to>
                    <xdr:col>7</xdr:col>
                    <xdr:colOff>123825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24" name="Drop Down 266">
              <controlPr defaultSize="0" autoLine="0" autoPict="0">
                <anchor moveWithCells="1">
                  <from>
                    <xdr:col>5</xdr:col>
                    <xdr:colOff>600075</xdr:colOff>
                    <xdr:row>38</xdr:row>
                    <xdr:rowOff>180975</xdr:rowOff>
                  </from>
                  <to>
                    <xdr:col>7</xdr:col>
                    <xdr:colOff>123825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25" name="Drop Down 267">
              <controlPr defaultSize="0" autoLine="0" autoPict="0">
                <anchor moveWithCells="1">
                  <from>
                    <xdr:col>5</xdr:col>
                    <xdr:colOff>600075</xdr:colOff>
                    <xdr:row>46</xdr:row>
                    <xdr:rowOff>180975</xdr:rowOff>
                  </from>
                  <to>
                    <xdr:col>7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26" name="Drop Down 268">
              <controlPr defaultSize="0" autoLine="0" autoPict="0">
                <anchor moveWithCells="1">
                  <from>
                    <xdr:col>5</xdr:col>
                    <xdr:colOff>600075</xdr:colOff>
                    <xdr:row>55</xdr:row>
                    <xdr:rowOff>180975</xdr:rowOff>
                  </from>
                  <to>
                    <xdr:col>7</xdr:col>
                    <xdr:colOff>123825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27" name="Check Box 269">
              <controlPr defaultSize="0" autoFill="0" autoLine="0" autoPict="0">
                <anchor moveWithCells="1">
                  <from>
                    <xdr:col>1</xdr:col>
                    <xdr:colOff>209550</xdr:colOff>
                    <xdr:row>33</xdr:row>
                    <xdr:rowOff>0</xdr:rowOff>
                  </from>
                  <to>
                    <xdr:col>3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28" name="Check Box 270">
              <controlPr defaultSize="0" autoFill="0" autoLine="0" autoPict="0">
                <anchor moveWithCells="1">
                  <from>
                    <xdr:col>9</xdr:col>
                    <xdr:colOff>209550</xdr:colOff>
                    <xdr:row>33</xdr:row>
                    <xdr:rowOff>0</xdr:rowOff>
                  </from>
                  <to>
                    <xdr:col>11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29" name="Check Box 271">
              <controlPr defaultSize="0" autoFill="0" autoLine="0" autoPict="0">
                <anchor moveWithCells="1">
                  <from>
                    <xdr:col>16</xdr:col>
                    <xdr:colOff>209550</xdr:colOff>
                    <xdr:row>33</xdr:row>
                    <xdr:rowOff>0</xdr:rowOff>
                  </from>
                  <to>
                    <xdr:col>18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30" name="Drop Down 272">
              <controlPr defaultSize="0" autoLine="0" autoPict="0">
                <anchor moveWithCells="1">
                  <from>
                    <xdr:col>5</xdr:col>
                    <xdr:colOff>600075</xdr:colOff>
                    <xdr:row>30</xdr:row>
                    <xdr:rowOff>180975</xdr:rowOff>
                  </from>
                  <to>
                    <xdr:col>7</xdr:col>
                    <xdr:colOff>123825</xdr:colOff>
                    <xdr:row>32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B1:M59"/>
  <sheetViews>
    <sheetView workbookViewId="0">
      <selection activeCell="D1" sqref="D1"/>
    </sheetView>
  </sheetViews>
  <sheetFormatPr defaultRowHeight="15" x14ac:dyDescent="0.25"/>
  <cols>
    <col min="3" max="3" width="12.7109375" style="6" customWidth="1"/>
    <col min="4" max="6" width="12.7109375" customWidth="1"/>
    <col min="9" max="9" width="14.140625" style="6" customWidth="1"/>
    <col min="10" max="12" width="14.140625" customWidth="1"/>
  </cols>
  <sheetData>
    <row r="1" spans="2:12" x14ac:dyDescent="0.25">
      <c r="B1" t="s">
        <v>56</v>
      </c>
      <c r="D1" s="32">
        <v>45748</v>
      </c>
      <c r="F1" s="6" t="s">
        <v>54</v>
      </c>
      <c r="G1" s="38" t="s">
        <v>53</v>
      </c>
      <c r="H1" s="38" t="s">
        <v>51</v>
      </c>
      <c r="I1" s="38" t="s">
        <v>50</v>
      </c>
      <c r="J1" s="38" t="s">
        <v>52</v>
      </c>
    </row>
    <row r="2" spans="2:12" x14ac:dyDescent="0.25">
      <c r="C2" s="42" t="s">
        <v>57</v>
      </c>
      <c r="D2" s="44">
        <f>DATE(YEAR(D1),MONTH(D1)+3,1)-1</f>
        <v>45838</v>
      </c>
      <c r="F2" t="str">
        <f ca="1">IF(ISERROR(MATCH(INFO("release"),G1:J1,0)),"To nie Excel","To jest Excel")</f>
        <v>To jest Excel</v>
      </c>
      <c r="G2" s="39" t="s">
        <v>55</v>
      </c>
    </row>
    <row r="4" spans="2:12" x14ac:dyDescent="0.25">
      <c r="B4" t="s">
        <v>12</v>
      </c>
      <c r="I4" s="6" t="s">
        <v>13</v>
      </c>
    </row>
    <row r="7" spans="2:12" x14ac:dyDescent="0.25">
      <c r="B7" t="s">
        <v>0</v>
      </c>
      <c r="C7" s="5" t="s">
        <v>6</v>
      </c>
      <c r="D7" s="1" t="s">
        <v>2</v>
      </c>
      <c r="E7" s="1" t="s">
        <v>3</v>
      </c>
      <c r="F7" s="1" t="s">
        <v>46</v>
      </c>
      <c r="I7" s="5" t="str">
        <f>C7</f>
        <v>Max. faktur</v>
      </c>
      <c r="J7" s="1" t="str">
        <f>D7</f>
        <v>Podstawowa</v>
      </c>
      <c r="K7" s="1" t="str">
        <f>E7</f>
        <v>Wczytywanie</v>
      </c>
      <c r="L7" s="1" t="str">
        <f>F7</f>
        <v>Aktualizacje prawne</v>
      </c>
    </row>
    <row r="8" spans="2:12" x14ac:dyDescent="0.25">
      <c r="B8">
        <v>1</v>
      </c>
      <c r="C8" s="6">
        <f>Wzór!C7</f>
        <v>200</v>
      </c>
      <c r="D8">
        <f>Wzór!D7</f>
        <v>359</v>
      </c>
      <c r="E8">
        <f>Wzór!E7</f>
        <v>49</v>
      </c>
      <c r="F8">
        <f>Wzór!F7</f>
        <v>109</v>
      </c>
      <c r="H8">
        <f>B8</f>
        <v>1</v>
      </c>
      <c r="I8" s="6">
        <f t="shared" ref="I8:I12" si="0">C8</f>
        <v>200</v>
      </c>
      <c r="J8">
        <f>Wzór!J7</f>
        <v>609</v>
      </c>
      <c r="K8">
        <f>Wzór!K7</f>
        <v>89</v>
      </c>
      <c r="L8">
        <f>Wzór!L7</f>
        <v>179</v>
      </c>
    </row>
    <row r="9" spans="2:12" x14ac:dyDescent="0.25">
      <c r="B9">
        <v>2</v>
      </c>
      <c r="C9" s="6">
        <f>Wzór!C8</f>
        <v>500</v>
      </c>
      <c r="D9">
        <f>Wzór!D8</f>
        <v>629</v>
      </c>
      <c r="E9">
        <f>Wzór!E8</f>
        <v>89</v>
      </c>
      <c r="F9">
        <f>Wzór!F8</f>
        <v>189</v>
      </c>
      <c r="H9">
        <f t="shared" ref="H9:H12" si="1">B9</f>
        <v>2</v>
      </c>
      <c r="I9" s="6">
        <f t="shared" si="0"/>
        <v>500</v>
      </c>
      <c r="J9">
        <f>Wzór!J8</f>
        <v>1069</v>
      </c>
      <c r="K9">
        <f>Wzór!K8</f>
        <v>159</v>
      </c>
      <c r="L9">
        <f>Wzór!L8</f>
        <v>319</v>
      </c>
    </row>
    <row r="10" spans="2:12" x14ac:dyDescent="0.25">
      <c r="B10">
        <v>3</v>
      </c>
      <c r="C10" s="6">
        <f>Wzór!C9</f>
        <v>1000</v>
      </c>
      <c r="D10">
        <f>Wzór!D9</f>
        <v>789</v>
      </c>
      <c r="E10">
        <f>Wzór!E9</f>
        <v>119</v>
      </c>
      <c r="F10">
        <f>Wzór!F9</f>
        <v>239</v>
      </c>
      <c r="H10">
        <f t="shared" si="1"/>
        <v>3</v>
      </c>
      <c r="I10" s="6">
        <f t="shared" si="0"/>
        <v>1000</v>
      </c>
      <c r="J10">
        <f>Wzór!J9</f>
        <v>1339</v>
      </c>
      <c r="K10">
        <f>Wzór!K9</f>
        <v>199</v>
      </c>
      <c r="L10">
        <f>Wzór!L9</f>
        <v>399</v>
      </c>
    </row>
    <row r="11" spans="2:12" x14ac:dyDescent="0.25">
      <c r="B11">
        <v>4</v>
      </c>
      <c r="C11" s="6">
        <f>Wzór!C10</f>
        <v>2500</v>
      </c>
      <c r="D11">
        <f>Wzór!D10</f>
        <v>939</v>
      </c>
      <c r="E11">
        <f>Wzór!E10</f>
        <v>139</v>
      </c>
      <c r="F11">
        <f>Wzór!F10</f>
        <v>279</v>
      </c>
      <c r="H11">
        <f t="shared" si="1"/>
        <v>4</v>
      </c>
      <c r="I11" s="6">
        <f t="shared" si="0"/>
        <v>2500</v>
      </c>
      <c r="J11">
        <f>Wzór!J10</f>
        <v>1599</v>
      </c>
      <c r="K11">
        <f>Wzór!K10</f>
        <v>239</v>
      </c>
      <c r="L11">
        <f>Wzór!L10</f>
        <v>479</v>
      </c>
    </row>
    <row r="12" spans="2:12" x14ac:dyDescent="0.25">
      <c r="B12">
        <v>5</v>
      </c>
      <c r="C12" s="6" t="s">
        <v>58</v>
      </c>
      <c r="D12">
        <f>Wzór!D11</f>
        <v>1199</v>
      </c>
      <c r="E12">
        <f>Wzór!E11</f>
        <v>179</v>
      </c>
      <c r="F12">
        <f>Wzór!F11</f>
        <v>359</v>
      </c>
      <c r="H12">
        <f t="shared" si="1"/>
        <v>5</v>
      </c>
      <c r="I12" s="6" t="str">
        <f t="shared" si="0"/>
        <v>bez limitu*</v>
      </c>
      <c r="J12">
        <f>Wzór!J11</f>
        <v>2039</v>
      </c>
      <c r="K12">
        <f>Wzór!K11</f>
        <v>309</v>
      </c>
      <c r="L12">
        <f>Wzór!L11</f>
        <v>609</v>
      </c>
    </row>
    <row r="15" spans="2:12" x14ac:dyDescent="0.25">
      <c r="B15" t="s">
        <v>14</v>
      </c>
      <c r="C15" s="5" t="str">
        <f t="shared" ref="C15:F20" si="2">C7</f>
        <v>Max. faktur</v>
      </c>
      <c r="D15" s="5" t="str">
        <f t="shared" si="2"/>
        <v>Podstawowa</v>
      </c>
      <c r="E15" s="5" t="str">
        <f t="shared" si="2"/>
        <v>Wczytywanie</v>
      </c>
      <c r="F15" s="5" t="str">
        <f t="shared" si="2"/>
        <v>Aktualizacje prawne</v>
      </c>
      <c r="G15" s="1"/>
      <c r="H15" s="1"/>
      <c r="I15" s="5" t="str">
        <f>C15</f>
        <v>Max. faktur</v>
      </c>
      <c r="J15" s="5" t="str">
        <f t="shared" ref="J15:L20" si="3">J7</f>
        <v>Podstawowa</v>
      </c>
      <c r="K15" s="5" t="str">
        <f t="shared" si="3"/>
        <v>Wczytywanie</v>
      </c>
      <c r="L15" s="5" t="str">
        <f t="shared" si="3"/>
        <v>Aktualizacje prawne</v>
      </c>
    </row>
    <row r="16" spans="2:12" x14ac:dyDescent="0.25">
      <c r="B16">
        <f>B8</f>
        <v>1</v>
      </c>
      <c r="C16" s="6">
        <f t="shared" si="2"/>
        <v>200</v>
      </c>
      <c r="D16">
        <f t="shared" si="2"/>
        <v>359</v>
      </c>
      <c r="E16">
        <f t="shared" si="2"/>
        <v>49</v>
      </c>
      <c r="F16">
        <f t="shared" si="2"/>
        <v>109</v>
      </c>
      <c r="H16">
        <f>B16</f>
        <v>1</v>
      </c>
      <c r="I16" s="6">
        <f t="shared" ref="I16:I20" si="4">C16</f>
        <v>200</v>
      </c>
      <c r="J16">
        <f t="shared" si="3"/>
        <v>609</v>
      </c>
      <c r="K16">
        <f t="shared" si="3"/>
        <v>89</v>
      </c>
      <c r="L16">
        <f t="shared" si="3"/>
        <v>179</v>
      </c>
    </row>
    <row r="17" spans="2:12" x14ac:dyDescent="0.25">
      <c r="B17">
        <f t="shared" ref="B17:B20" si="5">B9</f>
        <v>2</v>
      </c>
      <c r="C17" s="6">
        <f t="shared" si="2"/>
        <v>500</v>
      </c>
      <c r="D17">
        <f t="shared" si="2"/>
        <v>629</v>
      </c>
      <c r="E17">
        <f t="shared" si="2"/>
        <v>89</v>
      </c>
      <c r="F17">
        <f t="shared" si="2"/>
        <v>189</v>
      </c>
      <c r="H17">
        <f t="shared" ref="H17:H20" si="6">B17</f>
        <v>2</v>
      </c>
      <c r="I17" s="6">
        <f t="shared" si="4"/>
        <v>500</v>
      </c>
      <c r="J17">
        <f t="shared" si="3"/>
        <v>1069</v>
      </c>
      <c r="K17">
        <f t="shared" si="3"/>
        <v>159</v>
      </c>
      <c r="L17">
        <f t="shared" si="3"/>
        <v>319</v>
      </c>
    </row>
    <row r="18" spans="2:12" x14ac:dyDescent="0.25">
      <c r="B18">
        <f t="shared" si="5"/>
        <v>3</v>
      </c>
      <c r="C18" s="6">
        <f t="shared" si="2"/>
        <v>1000</v>
      </c>
      <c r="D18">
        <f t="shared" si="2"/>
        <v>789</v>
      </c>
      <c r="E18">
        <f t="shared" si="2"/>
        <v>119</v>
      </c>
      <c r="F18">
        <f t="shared" si="2"/>
        <v>239</v>
      </c>
      <c r="H18">
        <f t="shared" si="6"/>
        <v>3</v>
      </c>
      <c r="I18" s="6">
        <f t="shared" si="4"/>
        <v>1000</v>
      </c>
      <c r="J18">
        <f t="shared" si="3"/>
        <v>1339</v>
      </c>
      <c r="K18">
        <f t="shared" si="3"/>
        <v>199</v>
      </c>
      <c r="L18">
        <f t="shared" si="3"/>
        <v>399</v>
      </c>
    </row>
    <row r="19" spans="2:12" x14ac:dyDescent="0.25">
      <c r="B19">
        <f t="shared" si="5"/>
        <v>4</v>
      </c>
      <c r="C19" s="6">
        <f t="shared" si="2"/>
        <v>2500</v>
      </c>
      <c r="D19">
        <f t="shared" si="2"/>
        <v>939</v>
      </c>
      <c r="E19">
        <f t="shared" si="2"/>
        <v>139</v>
      </c>
      <c r="F19">
        <f t="shared" si="2"/>
        <v>279</v>
      </c>
      <c r="H19">
        <f t="shared" si="6"/>
        <v>4</v>
      </c>
      <c r="I19" s="6">
        <f t="shared" si="4"/>
        <v>2500</v>
      </c>
      <c r="J19">
        <f t="shared" si="3"/>
        <v>1599</v>
      </c>
      <c r="K19">
        <f t="shared" si="3"/>
        <v>239</v>
      </c>
      <c r="L19">
        <f t="shared" si="3"/>
        <v>479</v>
      </c>
    </row>
    <row r="20" spans="2:12" x14ac:dyDescent="0.25">
      <c r="B20">
        <f t="shared" si="5"/>
        <v>5</v>
      </c>
      <c r="C20" s="6" t="str">
        <f t="shared" si="2"/>
        <v>bez limitu*</v>
      </c>
      <c r="D20">
        <f t="shared" si="2"/>
        <v>1199</v>
      </c>
      <c r="E20">
        <f t="shared" si="2"/>
        <v>179</v>
      </c>
      <c r="F20">
        <f t="shared" si="2"/>
        <v>359</v>
      </c>
      <c r="H20">
        <f t="shared" si="6"/>
        <v>5</v>
      </c>
      <c r="I20" s="6" t="str">
        <f t="shared" si="4"/>
        <v>bez limitu*</v>
      </c>
      <c r="J20">
        <f t="shared" si="3"/>
        <v>2039</v>
      </c>
      <c r="K20">
        <f t="shared" si="3"/>
        <v>309</v>
      </c>
      <c r="L20">
        <f t="shared" si="3"/>
        <v>609</v>
      </c>
    </row>
    <row r="23" spans="2:12" x14ac:dyDescent="0.25">
      <c r="B23" t="s">
        <v>20</v>
      </c>
      <c r="C23" s="5" t="s">
        <v>17</v>
      </c>
      <c r="D23" s="5" t="str">
        <f t="shared" ref="D23:F28" si="7">D15</f>
        <v>Podstawowa</v>
      </c>
      <c r="E23" s="5" t="str">
        <f t="shared" si="7"/>
        <v>Wczytywanie</v>
      </c>
      <c r="F23" s="5" t="str">
        <f t="shared" si="7"/>
        <v>Aktualizacje prawne</v>
      </c>
      <c r="G23" s="1"/>
      <c r="H23" s="1"/>
      <c r="I23" s="5" t="str">
        <f>C23</f>
        <v>Max. dzienników</v>
      </c>
      <c r="J23" s="5" t="str">
        <f t="shared" ref="J23:L28" si="8">J15</f>
        <v>Podstawowa</v>
      </c>
      <c r="K23" s="5" t="str">
        <f t="shared" si="8"/>
        <v>Wczytywanie</v>
      </c>
      <c r="L23" s="5" t="str">
        <f t="shared" si="8"/>
        <v>Aktualizacje prawne</v>
      </c>
    </row>
    <row r="24" spans="2:12" x14ac:dyDescent="0.25">
      <c r="B24">
        <f>B16</f>
        <v>1</v>
      </c>
      <c r="C24" s="6">
        <f>C16*KR_Dim</f>
        <v>600</v>
      </c>
      <c r="D24">
        <f t="shared" si="7"/>
        <v>359</v>
      </c>
      <c r="E24">
        <f t="shared" si="7"/>
        <v>49</v>
      </c>
      <c r="F24">
        <f t="shared" si="7"/>
        <v>109</v>
      </c>
      <c r="H24">
        <f>B24</f>
        <v>1</v>
      </c>
      <c r="I24" s="6">
        <f t="shared" ref="I24:I28" si="9">C24</f>
        <v>600</v>
      </c>
      <c r="J24">
        <f t="shared" si="8"/>
        <v>609</v>
      </c>
      <c r="K24">
        <f t="shared" si="8"/>
        <v>89</v>
      </c>
      <c r="L24">
        <f t="shared" si="8"/>
        <v>179</v>
      </c>
    </row>
    <row r="25" spans="2:12" x14ac:dyDescent="0.25">
      <c r="B25">
        <f t="shared" ref="B25:B28" si="10">B17</f>
        <v>2</v>
      </c>
      <c r="C25" s="6">
        <f>C17*KR_Dim</f>
        <v>1500</v>
      </c>
      <c r="D25">
        <f t="shared" si="7"/>
        <v>629</v>
      </c>
      <c r="E25">
        <f t="shared" si="7"/>
        <v>89</v>
      </c>
      <c r="F25">
        <f t="shared" si="7"/>
        <v>189</v>
      </c>
      <c r="H25">
        <f t="shared" ref="H25:H28" si="11">B25</f>
        <v>2</v>
      </c>
      <c r="I25" s="6">
        <f t="shared" si="9"/>
        <v>1500</v>
      </c>
      <c r="J25">
        <f t="shared" si="8"/>
        <v>1069</v>
      </c>
      <c r="K25">
        <f t="shared" si="8"/>
        <v>159</v>
      </c>
      <c r="L25">
        <f t="shared" si="8"/>
        <v>319</v>
      </c>
    </row>
    <row r="26" spans="2:12" x14ac:dyDescent="0.25">
      <c r="B26">
        <f t="shared" si="10"/>
        <v>3</v>
      </c>
      <c r="C26" s="6">
        <f>C18*KR_Dim</f>
        <v>3000</v>
      </c>
      <c r="D26">
        <f t="shared" si="7"/>
        <v>789</v>
      </c>
      <c r="E26">
        <f t="shared" si="7"/>
        <v>119</v>
      </c>
      <c r="F26">
        <f t="shared" si="7"/>
        <v>239</v>
      </c>
      <c r="H26">
        <f t="shared" si="11"/>
        <v>3</v>
      </c>
      <c r="I26" s="6">
        <f t="shared" si="9"/>
        <v>3000</v>
      </c>
      <c r="J26">
        <f t="shared" si="8"/>
        <v>1339</v>
      </c>
      <c r="K26">
        <f t="shared" si="8"/>
        <v>199</v>
      </c>
      <c r="L26">
        <f t="shared" si="8"/>
        <v>399</v>
      </c>
    </row>
    <row r="27" spans="2:12" x14ac:dyDescent="0.25">
      <c r="B27">
        <f t="shared" si="10"/>
        <v>4</v>
      </c>
      <c r="C27" s="6">
        <f>C19*KR_Dim</f>
        <v>7500</v>
      </c>
      <c r="D27">
        <f t="shared" si="7"/>
        <v>939</v>
      </c>
      <c r="E27">
        <f t="shared" si="7"/>
        <v>139</v>
      </c>
      <c r="F27">
        <f t="shared" si="7"/>
        <v>279</v>
      </c>
      <c r="H27">
        <f t="shared" si="11"/>
        <v>4</v>
      </c>
      <c r="I27" s="6">
        <f t="shared" si="9"/>
        <v>7500</v>
      </c>
      <c r="J27">
        <f t="shared" si="8"/>
        <v>1599</v>
      </c>
      <c r="K27">
        <f t="shared" si="8"/>
        <v>239</v>
      </c>
      <c r="L27">
        <f t="shared" si="8"/>
        <v>479</v>
      </c>
    </row>
    <row r="28" spans="2:12" x14ac:dyDescent="0.25">
      <c r="B28">
        <f t="shared" si="10"/>
        <v>5</v>
      </c>
      <c r="C28" s="6" t="str">
        <f>C20</f>
        <v>bez limitu*</v>
      </c>
      <c r="D28">
        <f t="shared" si="7"/>
        <v>1199</v>
      </c>
      <c r="E28">
        <f t="shared" si="7"/>
        <v>179</v>
      </c>
      <c r="F28">
        <f t="shared" si="7"/>
        <v>359</v>
      </c>
      <c r="H28">
        <f t="shared" si="11"/>
        <v>5</v>
      </c>
      <c r="I28" s="6" t="str">
        <f t="shared" si="9"/>
        <v>bez limitu*</v>
      </c>
      <c r="J28">
        <f t="shared" si="8"/>
        <v>2039</v>
      </c>
      <c r="K28">
        <f t="shared" si="8"/>
        <v>309</v>
      </c>
      <c r="L28">
        <f t="shared" si="8"/>
        <v>609</v>
      </c>
    </row>
    <row r="31" spans="2:12" x14ac:dyDescent="0.25">
      <c r="B31" t="s">
        <v>61</v>
      </c>
      <c r="C31" s="5" t="s">
        <v>62</v>
      </c>
      <c r="D31" s="5" t="str">
        <f t="shared" ref="D31:F36" si="12">D15</f>
        <v>Podstawowa</v>
      </c>
      <c r="E31" s="5" t="str">
        <f t="shared" si="12"/>
        <v>Wczytywanie</v>
      </c>
      <c r="F31" s="5" t="str">
        <f t="shared" si="12"/>
        <v>Aktualizacje prawne</v>
      </c>
      <c r="G31" s="1"/>
      <c r="H31" s="1"/>
      <c r="I31" s="5" t="str">
        <f>C31</f>
        <v>Max. zapisów</v>
      </c>
      <c r="J31" s="5" t="str">
        <f t="shared" ref="J31:L36" si="13">J15</f>
        <v>Podstawowa</v>
      </c>
      <c r="K31" s="5" t="str">
        <f t="shared" si="13"/>
        <v>Wczytywanie</v>
      </c>
      <c r="L31" s="5" t="str">
        <f t="shared" si="13"/>
        <v>Aktualizacje prawne</v>
      </c>
    </row>
    <row r="32" spans="2:12" x14ac:dyDescent="0.25">
      <c r="B32">
        <f>B16</f>
        <v>1</v>
      </c>
      <c r="C32" s="6">
        <f>C8*ST_Dim</f>
        <v>200</v>
      </c>
      <c r="D32">
        <f t="shared" si="12"/>
        <v>359</v>
      </c>
      <c r="E32">
        <f t="shared" si="12"/>
        <v>49</v>
      </c>
      <c r="F32">
        <f t="shared" si="12"/>
        <v>109</v>
      </c>
      <c r="H32">
        <f>B32</f>
        <v>1</v>
      </c>
      <c r="I32" s="6">
        <f t="shared" ref="I32:I36" si="14">C32</f>
        <v>200</v>
      </c>
      <c r="J32">
        <f t="shared" si="13"/>
        <v>609</v>
      </c>
      <c r="K32">
        <f t="shared" si="13"/>
        <v>89</v>
      </c>
      <c r="L32">
        <f t="shared" si="13"/>
        <v>179</v>
      </c>
    </row>
    <row r="33" spans="2:12" x14ac:dyDescent="0.25">
      <c r="B33">
        <f>B17</f>
        <v>2</v>
      </c>
      <c r="C33" s="6">
        <f>C9*ST_Dim</f>
        <v>500</v>
      </c>
      <c r="D33">
        <f t="shared" si="12"/>
        <v>629</v>
      </c>
      <c r="E33">
        <f t="shared" si="12"/>
        <v>89</v>
      </c>
      <c r="F33">
        <f t="shared" si="12"/>
        <v>189</v>
      </c>
      <c r="H33">
        <f t="shared" ref="H33:H36" si="15">B33</f>
        <v>2</v>
      </c>
      <c r="I33" s="6">
        <f t="shared" si="14"/>
        <v>500</v>
      </c>
      <c r="J33">
        <f t="shared" si="13"/>
        <v>1069</v>
      </c>
      <c r="K33">
        <f t="shared" si="13"/>
        <v>159</v>
      </c>
      <c r="L33">
        <f t="shared" si="13"/>
        <v>319</v>
      </c>
    </row>
    <row r="34" spans="2:12" x14ac:dyDescent="0.25">
      <c r="B34">
        <f>B18</f>
        <v>3</v>
      </c>
      <c r="C34" s="6">
        <f>C10*ST_Dim</f>
        <v>1000</v>
      </c>
      <c r="D34">
        <f t="shared" si="12"/>
        <v>789</v>
      </c>
      <c r="E34">
        <f t="shared" si="12"/>
        <v>119</v>
      </c>
      <c r="F34">
        <f t="shared" si="12"/>
        <v>239</v>
      </c>
      <c r="H34">
        <f t="shared" si="15"/>
        <v>3</v>
      </c>
      <c r="I34" s="6">
        <f t="shared" si="14"/>
        <v>1000</v>
      </c>
      <c r="J34">
        <f t="shared" si="13"/>
        <v>1339</v>
      </c>
      <c r="K34">
        <f t="shared" si="13"/>
        <v>199</v>
      </c>
      <c r="L34">
        <f t="shared" si="13"/>
        <v>399</v>
      </c>
    </row>
    <row r="35" spans="2:12" x14ac:dyDescent="0.25">
      <c r="B35">
        <f>B19</f>
        <v>4</v>
      </c>
      <c r="C35" s="6">
        <f>C11*ST_Dim</f>
        <v>2500</v>
      </c>
      <c r="D35">
        <f t="shared" si="12"/>
        <v>939</v>
      </c>
      <c r="E35">
        <f t="shared" si="12"/>
        <v>139</v>
      </c>
      <c r="F35">
        <f t="shared" si="12"/>
        <v>279</v>
      </c>
      <c r="H35">
        <f t="shared" si="15"/>
        <v>4</v>
      </c>
      <c r="I35" s="6">
        <f t="shared" si="14"/>
        <v>2500</v>
      </c>
      <c r="J35">
        <f t="shared" si="13"/>
        <v>1599</v>
      </c>
      <c r="K35">
        <f t="shared" si="13"/>
        <v>239</v>
      </c>
      <c r="L35">
        <f t="shared" si="13"/>
        <v>479</v>
      </c>
    </row>
    <row r="36" spans="2:12" x14ac:dyDescent="0.25">
      <c r="B36">
        <f>B20</f>
        <v>5</v>
      </c>
      <c r="C36" s="6" t="str">
        <f>C20</f>
        <v>bez limitu*</v>
      </c>
      <c r="D36">
        <f t="shared" si="12"/>
        <v>1199</v>
      </c>
      <c r="E36">
        <f t="shared" si="12"/>
        <v>179</v>
      </c>
      <c r="F36">
        <f t="shared" si="12"/>
        <v>359</v>
      </c>
      <c r="H36">
        <f t="shared" si="15"/>
        <v>5</v>
      </c>
      <c r="I36" s="6" t="str">
        <f t="shared" si="14"/>
        <v>bez limitu*</v>
      </c>
      <c r="J36">
        <f t="shared" si="13"/>
        <v>2039</v>
      </c>
      <c r="K36">
        <f t="shared" si="13"/>
        <v>309</v>
      </c>
      <c r="L36">
        <f t="shared" si="13"/>
        <v>609</v>
      </c>
    </row>
    <row r="39" spans="2:12" x14ac:dyDescent="0.25">
      <c r="B39" t="s">
        <v>21</v>
      </c>
      <c r="C39" s="5" t="s">
        <v>19</v>
      </c>
      <c r="D39" s="5" t="str">
        <f t="shared" ref="D39:F44" si="16">D23</f>
        <v>Podstawowa</v>
      </c>
      <c r="E39" s="5" t="str">
        <f t="shared" si="16"/>
        <v>Wczytywanie</v>
      </c>
      <c r="F39" s="5" t="str">
        <f t="shared" si="16"/>
        <v>Aktualizacje prawne</v>
      </c>
      <c r="G39" s="1"/>
      <c r="H39" s="1"/>
      <c r="I39" s="5" t="str">
        <f>C39</f>
        <v>Max. transakcji (jednego typu)</v>
      </c>
      <c r="J39" s="5" t="str">
        <f t="shared" ref="J39:L44" si="17">J23</f>
        <v>Podstawowa</v>
      </c>
      <c r="K39" s="5" t="str">
        <f t="shared" si="17"/>
        <v>Wczytywanie</v>
      </c>
      <c r="L39" s="5" t="str">
        <f t="shared" si="17"/>
        <v>Aktualizacje prawne</v>
      </c>
    </row>
    <row r="40" spans="2:12" x14ac:dyDescent="0.25">
      <c r="B40">
        <f>B24</f>
        <v>1</v>
      </c>
      <c r="C40" s="6">
        <f>C16*Mag_Dim</f>
        <v>100</v>
      </c>
      <c r="D40">
        <f t="shared" si="16"/>
        <v>359</v>
      </c>
      <c r="E40">
        <f t="shared" si="16"/>
        <v>49</v>
      </c>
      <c r="F40">
        <f t="shared" si="16"/>
        <v>109</v>
      </c>
      <c r="H40">
        <f>B40</f>
        <v>1</v>
      </c>
      <c r="I40" s="6">
        <f t="shared" ref="I40:I44" si="18">C40</f>
        <v>100</v>
      </c>
      <c r="J40">
        <f t="shared" si="17"/>
        <v>609</v>
      </c>
      <c r="K40">
        <f t="shared" si="17"/>
        <v>89</v>
      </c>
      <c r="L40">
        <f t="shared" si="17"/>
        <v>179</v>
      </c>
    </row>
    <row r="41" spans="2:12" x14ac:dyDescent="0.25">
      <c r="B41">
        <f>B25</f>
        <v>2</v>
      </c>
      <c r="C41" s="6">
        <f>C17*Mag_Dim</f>
        <v>250</v>
      </c>
      <c r="D41">
        <f t="shared" si="16"/>
        <v>629</v>
      </c>
      <c r="E41">
        <f t="shared" si="16"/>
        <v>89</v>
      </c>
      <c r="F41">
        <f t="shared" si="16"/>
        <v>189</v>
      </c>
      <c r="H41">
        <f t="shared" ref="H41:H44" si="19">B41</f>
        <v>2</v>
      </c>
      <c r="I41" s="6">
        <f t="shared" si="18"/>
        <v>250</v>
      </c>
      <c r="J41">
        <f t="shared" si="17"/>
        <v>1069</v>
      </c>
      <c r="K41">
        <f t="shared" si="17"/>
        <v>159</v>
      </c>
      <c r="L41">
        <f t="shared" si="17"/>
        <v>319</v>
      </c>
    </row>
    <row r="42" spans="2:12" x14ac:dyDescent="0.25">
      <c r="B42">
        <f>B26</f>
        <v>3</v>
      </c>
      <c r="C42" s="6">
        <f>C18*Mag_Dim</f>
        <v>500</v>
      </c>
      <c r="D42">
        <f t="shared" si="16"/>
        <v>789</v>
      </c>
      <c r="E42">
        <f t="shared" si="16"/>
        <v>119</v>
      </c>
      <c r="F42">
        <f t="shared" si="16"/>
        <v>239</v>
      </c>
      <c r="H42">
        <f t="shared" si="19"/>
        <v>3</v>
      </c>
      <c r="I42" s="6">
        <f t="shared" si="18"/>
        <v>500</v>
      </c>
      <c r="J42">
        <f t="shared" si="17"/>
        <v>1339</v>
      </c>
      <c r="K42">
        <f t="shared" si="17"/>
        <v>199</v>
      </c>
      <c r="L42">
        <f t="shared" si="17"/>
        <v>399</v>
      </c>
    </row>
    <row r="43" spans="2:12" x14ac:dyDescent="0.25">
      <c r="B43">
        <f>B27</f>
        <v>4</v>
      </c>
      <c r="C43" s="6">
        <f>C19*Mag_Dim</f>
        <v>1250</v>
      </c>
      <c r="D43">
        <f t="shared" si="16"/>
        <v>939</v>
      </c>
      <c r="E43">
        <f t="shared" si="16"/>
        <v>139</v>
      </c>
      <c r="F43">
        <f t="shared" si="16"/>
        <v>279</v>
      </c>
      <c r="H43">
        <f t="shared" si="19"/>
        <v>4</v>
      </c>
      <c r="I43" s="6">
        <f t="shared" si="18"/>
        <v>1250</v>
      </c>
      <c r="J43">
        <f t="shared" si="17"/>
        <v>1599</v>
      </c>
      <c r="K43">
        <f t="shared" si="17"/>
        <v>239</v>
      </c>
      <c r="L43">
        <f t="shared" si="17"/>
        <v>479</v>
      </c>
    </row>
    <row r="44" spans="2:12" x14ac:dyDescent="0.25">
      <c r="B44">
        <f>B28</f>
        <v>5</v>
      </c>
      <c r="C44" s="6" t="str">
        <f>C28</f>
        <v>bez limitu*</v>
      </c>
      <c r="D44">
        <f t="shared" si="16"/>
        <v>1199</v>
      </c>
      <c r="E44">
        <f t="shared" si="16"/>
        <v>179</v>
      </c>
      <c r="F44">
        <f t="shared" si="16"/>
        <v>359</v>
      </c>
      <c r="H44">
        <f t="shared" si="19"/>
        <v>5</v>
      </c>
      <c r="I44" s="6" t="str">
        <f t="shared" si="18"/>
        <v>bez limitu*</v>
      </c>
      <c r="J44">
        <f t="shared" si="17"/>
        <v>2039</v>
      </c>
      <c r="K44">
        <f t="shared" si="17"/>
        <v>309</v>
      </c>
      <c r="L44">
        <f t="shared" si="17"/>
        <v>609</v>
      </c>
    </row>
    <row r="47" spans="2:12" x14ac:dyDescent="0.25">
      <c r="B47" t="s">
        <v>47</v>
      </c>
      <c r="C47" s="5" t="s">
        <v>18</v>
      </c>
      <c r="D47" s="5" t="str">
        <f>D39</f>
        <v>Podstawowa</v>
      </c>
      <c r="E47" s="5" t="str">
        <f>E39</f>
        <v>Wczytywanie</v>
      </c>
      <c r="F47" s="5" t="str">
        <f>F39</f>
        <v>Aktualizacje prawne</v>
      </c>
      <c r="G47" s="1"/>
      <c r="H47" s="1"/>
      <c r="I47" s="5" t="str">
        <f>C47</f>
        <v>Max. transakcji</v>
      </c>
      <c r="J47" s="5" t="str">
        <f>J39</f>
        <v>Podstawowa</v>
      </c>
      <c r="K47" s="5" t="str">
        <f>K39</f>
        <v>Wczytywanie</v>
      </c>
      <c r="L47" s="5" t="str">
        <f>L39</f>
        <v>Aktualizacje prawne</v>
      </c>
    </row>
    <row r="48" spans="2:12" x14ac:dyDescent="0.25">
      <c r="B48">
        <f>B40</f>
        <v>1</v>
      </c>
      <c r="C48" s="6">
        <f>C16*WB_Dim</f>
        <v>400</v>
      </c>
      <c r="D48">
        <f t="shared" ref="D48:F52" si="20">ROUND(D40*WBCoef,-1)-1</f>
        <v>359</v>
      </c>
      <c r="E48">
        <f t="shared" si="20"/>
        <v>49</v>
      </c>
      <c r="F48">
        <f t="shared" si="20"/>
        <v>109</v>
      </c>
      <c r="H48">
        <f>B48</f>
        <v>1</v>
      </c>
      <c r="I48" s="6">
        <f t="shared" ref="I48:I52" si="21">C48</f>
        <v>400</v>
      </c>
      <c r="J48">
        <f t="shared" ref="J48:L52" si="22">ROUND(J40*WBCoef,-1)-1</f>
        <v>609</v>
      </c>
      <c r="K48">
        <f t="shared" si="22"/>
        <v>89</v>
      </c>
      <c r="L48">
        <f t="shared" si="22"/>
        <v>179</v>
      </c>
    </row>
    <row r="49" spans="2:13" x14ac:dyDescent="0.25">
      <c r="B49">
        <f t="shared" ref="B49:B52" si="23">B41</f>
        <v>2</v>
      </c>
      <c r="C49" s="6">
        <f>C17*WB_Dim</f>
        <v>1000</v>
      </c>
      <c r="D49">
        <f t="shared" si="20"/>
        <v>629</v>
      </c>
      <c r="E49">
        <f t="shared" si="20"/>
        <v>89</v>
      </c>
      <c r="F49">
        <f t="shared" si="20"/>
        <v>189</v>
      </c>
      <c r="H49">
        <f t="shared" ref="H49:H52" si="24">B49</f>
        <v>2</v>
      </c>
      <c r="I49" s="6">
        <f t="shared" si="21"/>
        <v>1000</v>
      </c>
      <c r="J49">
        <f t="shared" si="22"/>
        <v>1069</v>
      </c>
      <c r="K49">
        <f t="shared" si="22"/>
        <v>159</v>
      </c>
      <c r="L49">
        <f t="shared" si="22"/>
        <v>319</v>
      </c>
    </row>
    <row r="50" spans="2:13" x14ac:dyDescent="0.25">
      <c r="B50">
        <f t="shared" si="23"/>
        <v>3</v>
      </c>
      <c r="C50" s="6">
        <f>C18*WB_Dim</f>
        <v>2000</v>
      </c>
      <c r="D50">
        <f t="shared" si="20"/>
        <v>789</v>
      </c>
      <c r="E50">
        <f t="shared" si="20"/>
        <v>119</v>
      </c>
      <c r="F50">
        <f t="shared" si="20"/>
        <v>239</v>
      </c>
      <c r="H50">
        <f t="shared" si="24"/>
        <v>3</v>
      </c>
      <c r="I50" s="6">
        <f t="shared" si="21"/>
        <v>2000</v>
      </c>
      <c r="J50">
        <f t="shared" si="22"/>
        <v>1339</v>
      </c>
      <c r="K50">
        <f t="shared" si="22"/>
        <v>199</v>
      </c>
      <c r="L50">
        <f t="shared" si="22"/>
        <v>399</v>
      </c>
    </row>
    <row r="51" spans="2:13" x14ac:dyDescent="0.25">
      <c r="B51">
        <f t="shared" si="23"/>
        <v>4</v>
      </c>
      <c r="C51" s="6">
        <f>C19*WB_Dim</f>
        <v>5000</v>
      </c>
      <c r="D51">
        <f t="shared" si="20"/>
        <v>939</v>
      </c>
      <c r="E51">
        <f t="shared" si="20"/>
        <v>139</v>
      </c>
      <c r="F51">
        <f t="shared" si="20"/>
        <v>279</v>
      </c>
      <c r="H51">
        <f t="shared" si="24"/>
        <v>4</v>
      </c>
      <c r="I51" s="6">
        <f t="shared" si="21"/>
        <v>5000</v>
      </c>
      <c r="J51">
        <f t="shared" si="22"/>
        <v>1599</v>
      </c>
      <c r="K51">
        <f t="shared" si="22"/>
        <v>239</v>
      </c>
      <c r="L51">
        <f t="shared" si="22"/>
        <v>479</v>
      </c>
    </row>
    <row r="52" spans="2:13" x14ac:dyDescent="0.25">
      <c r="B52">
        <f t="shared" si="23"/>
        <v>5</v>
      </c>
      <c r="C52" s="6" t="str">
        <f>C44</f>
        <v>bez limitu*</v>
      </c>
      <c r="D52">
        <f t="shared" si="20"/>
        <v>1199</v>
      </c>
      <c r="E52">
        <f t="shared" si="20"/>
        <v>179</v>
      </c>
      <c r="F52">
        <f t="shared" si="20"/>
        <v>359</v>
      </c>
      <c r="H52">
        <f t="shared" si="24"/>
        <v>5</v>
      </c>
      <c r="I52" s="6" t="str">
        <f t="shared" si="21"/>
        <v>bez limitu*</v>
      </c>
      <c r="J52">
        <f t="shared" si="22"/>
        <v>2039</v>
      </c>
      <c r="K52">
        <f t="shared" si="22"/>
        <v>309</v>
      </c>
      <c r="L52">
        <f t="shared" si="22"/>
        <v>609</v>
      </c>
    </row>
    <row r="54" spans="2:13" x14ac:dyDescent="0.25">
      <c r="E54" t="s">
        <v>43</v>
      </c>
      <c r="F54">
        <f>SUM(D12:F12,D20:F20,D28:F28,D36:F36,D44:F44,D52:F52)</f>
        <v>10422</v>
      </c>
      <c r="K54" t="s">
        <v>43</v>
      </c>
      <c r="L54">
        <f>SUM(J12:L12,J20:L20,J28:L28,J36:L36,J44:L44,J52:L52)</f>
        <v>17742</v>
      </c>
    </row>
    <row r="56" spans="2:13" x14ac:dyDescent="0.25">
      <c r="B56" t="s">
        <v>34</v>
      </c>
      <c r="C56" s="5" t="s">
        <v>35</v>
      </c>
      <c r="D56" s="5" t="s">
        <v>36</v>
      </c>
      <c r="H56" s="6" t="s">
        <v>48</v>
      </c>
      <c r="I56" s="36">
        <v>0.4</v>
      </c>
      <c r="J56" t="s">
        <v>44</v>
      </c>
      <c r="K56" t="s">
        <v>49</v>
      </c>
      <c r="L56" s="23">
        <f>100%-I56</f>
        <v>0.6</v>
      </c>
      <c r="M56" t="s">
        <v>44</v>
      </c>
    </row>
    <row r="57" spans="2:13" x14ac:dyDescent="0.25">
      <c r="B57">
        <v>1</v>
      </c>
      <c r="C57" s="6">
        <v>4</v>
      </c>
      <c r="D57">
        <v>399</v>
      </c>
    </row>
    <row r="58" spans="2:13" x14ac:dyDescent="0.25">
      <c r="B58">
        <v>2</v>
      </c>
      <c r="C58" s="6">
        <v>8</v>
      </c>
      <c r="D58">
        <v>799</v>
      </c>
    </row>
    <row r="59" spans="2:13" x14ac:dyDescent="0.25">
      <c r="B59">
        <v>3</v>
      </c>
      <c r="C59" s="6">
        <v>10</v>
      </c>
      <c r="D59">
        <v>999</v>
      </c>
    </row>
  </sheetData>
  <sheetProtection algorithmName="SHA-512" hashValue="agnQrVdejtMHromfNTNTCypwU6OIJm4q1Ty5cXOoswchTk9KuAY5KcvZyqoU4pa9eCUs29Q2sBziO1eN+bdKnQ==" saltValue="w4n5F5yZ8gBLrM/j6Wy8n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B1:L20"/>
  <sheetViews>
    <sheetView workbookViewId="0">
      <selection activeCell="C19" sqref="C19"/>
    </sheetView>
  </sheetViews>
  <sheetFormatPr defaultRowHeight="15" x14ac:dyDescent="0.25"/>
  <cols>
    <col min="2" max="2" width="12.7109375" customWidth="1"/>
    <col min="3" max="3" width="11.5703125" customWidth="1"/>
    <col min="4" max="4" width="13.42578125" customWidth="1"/>
    <col min="5" max="5" width="14.5703125" customWidth="1"/>
    <col min="6" max="6" width="15.42578125" customWidth="1"/>
    <col min="10" max="10" width="14.28515625" customWidth="1"/>
    <col min="11" max="11" width="13.140625" customWidth="1"/>
    <col min="12" max="12" width="13.7109375" customWidth="1"/>
  </cols>
  <sheetData>
    <row r="1" spans="2:12" x14ac:dyDescent="0.25">
      <c r="B1" s="6" t="s">
        <v>5</v>
      </c>
      <c r="C1" s="3">
        <v>2</v>
      </c>
      <c r="E1" s="4">
        <v>0.15</v>
      </c>
      <c r="F1" s="4">
        <v>0.3</v>
      </c>
      <c r="I1" t="s">
        <v>11</v>
      </c>
      <c r="J1" s="4">
        <v>0.7</v>
      </c>
    </row>
    <row r="3" spans="2:12" x14ac:dyDescent="0.25">
      <c r="D3" t="s">
        <v>9</v>
      </c>
      <c r="J3" t="s">
        <v>10</v>
      </c>
    </row>
    <row r="4" spans="2:12" x14ac:dyDescent="0.25">
      <c r="B4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7</v>
      </c>
      <c r="H4" s="1" t="s">
        <v>8</v>
      </c>
      <c r="J4" s="1" t="s">
        <v>2</v>
      </c>
      <c r="K4" s="1" t="s">
        <v>3</v>
      </c>
      <c r="L4" s="1" t="s">
        <v>4</v>
      </c>
    </row>
    <row r="5" spans="2:12" x14ac:dyDescent="0.25">
      <c r="C5">
        <v>50</v>
      </c>
      <c r="D5" s="3">
        <v>99</v>
      </c>
      <c r="E5">
        <f t="shared" ref="E5:E11" si="0">ROUND(D5*Procent_Wczytywania,-1)-1</f>
        <v>9</v>
      </c>
      <c r="F5">
        <f t="shared" ref="F5:F11" si="1">ROUND(D5*Procent_Aktualizacji,-1)-1</f>
        <v>29</v>
      </c>
      <c r="G5">
        <v>1</v>
      </c>
      <c r="H5" s="2">
        <f t="shared" ref="H5:H11" si="2">LOG(G5,LGP)</f>
        <v>0</v>
      </c>
      <c r="J5">
        <f t="shared" ref="J5:J11" si="3">ROUND(D5*(1+MultCf),-1)-1</f>
        <v>169</v>
      </c>
      <c r="K5">
        <f t="shared" ref="K5:K11" si="4">ROUND(J5*Procent_Wczytywania,-1)-1</f>
        <v>29</v>
      </c>
      <c r="L5">
        <f t="shared" ref="L5:L11" si="5">ROUND(J5*Procent_Aktualizacji,-1)-1</f>
        <v>49</v>
      </c>
    </row>
    <row r="6" spans="2:12" x14ac:dyDescent="0.25">
      <c r="C6">
        <v>100</v>
      </c>
      <c r="D6">
        <f>ROUND((JPK_VAT_Max-JPK_VAT_Min)*H6/Cfmax,-1)-1</f>
        <v>199</v>
      </c>
      <c r="E6">
        <f t="shared" si="0"/>
        <v>29</v>
      </c>
      <c r="F6">
        <f t="shared" si="1"/>
        <v>59</v>
      </c>
      <c r="G6" s="3">
        <v>2.4</v>
      </c>
      <c r="H6" s="2">
        <f t="shared" si="2"/>
        <v>1.2630344058337937</v>
      </c>
      <c r="J6">
        <f t="shared" si="3"/>
        <v>339</v>
      </c>
      <c r="K6">
        <f t="shared" si="4"/>
        <v>49</v>
      </c>
      <c r="L6">
        <f t="shared" si="5"/>
        <v>99</v>
      </c>
    </row>
    <row r="7" spans="2:12" x14ac:dyDescent="0.25">
      <c r="C7">
        <v>200</v>
      </c>
      <c r="D7">
        <f>ROUND((JPK_VAT_Max-JPK_VAT_Min)*H7/Cfmax,-1)-1</f>
        <v>359</v>
      </c>
      <c r="E7">
        <f t="shared" si="0"/>
        <v>49</v>
      </c>
      <c r="F7">
        <f t="shared" si="1"/>
        <v>109</v>
      </c>
      <c r="G7" s="3">
        <v>5</v>
      </c>
      <c r="H7" s="2">
        <f t="shared" si="2"/>
        <v>2.3219280948873622</v>
      </c>
      <c r="J7">
        <f t="shared" si="3"/>
        <v>609</v>
      </c>
      <c r="K7">
        <f t="shared" si="4"/>
        <v>89</v>
      </c>
      <c r="L7">
        <f t="shared" si="5"/>
        <v>179</v>
      </c>
    </row>
    <row r="8" spans="2:12" x14ac:dyDescent="0.25">
      <c r="C8">
        <v>500</v>
      </c>
      <c r="D8">
        <f>ROUND((JPK_VAT_Max-JPK_VAT_Min)*H8/Cfmax,-1)-1</f>
        <v>629</v>
      </c>
      <c r="E8">
        <f t="shared" si="0"/>
        <v>89</v>
      </c>
      <c r="F8">
        <f t="shared" si="1"/>
        <v>189</v>
      </c>
      <c r="G8" s="3">
        <v>16</v>
      </c>
      <c r="H8" s="2">
        <f t="shared" si="2"/>
        <v>4</v>
      </c>
      <c r="J8">
        <f t="shared" si="3"/>
        <v>1069</v>
      </c>
      <c r="K8">
        <f t="shared" si="4"/>
        <v>159</v>
      </c>
      <c r="L8">
        <f t="shared" si="5"/>
        <v>319</v>
      </c>
    </row>
    <row r="9" spans="2:12" x14ac:dyDescent="0.25">
      <c r="C9">
        <v>1000</v>
      </c>
      <c r="D9">
        <f>ROUND((JPK_VAT_Max-JPK_VAT_Min)*H9/Cfmax,-1)-1</f>
        <v>789</v>
      </c>
      <c r="E9">
        <f t="shared" si="0"/>
        <v>119</v>
      </c>
      <c r="F9">
        <f t="shared" si="1"/>
        <v>239</v>
      </c>
      <c r="G9" s="3">
        <v>32</v>
      </c>
      <c r="H9" s="2">
        <f t="shared" si="2"/>
        <v>5</v>
      </c>
      <c r="J9">
        <f t="shared" si="3"/>
        <v>1339</v>
      </c>
      <c r="K9">
        <f t="shared" si="4"/>
        <v>199</v>
      </c>
      <c r="L9">
        <f t="shared" si="5"/>
        <v>399</v>
      </c>
    </row>
    <row r="10" spans="2:12" x14ac:dyDescent="0.25">
      <c r="C10">
        <v>2500</v>
      </c>
      <c r="D10">
        <f>ROUND((JPK_VAT_Max-JPK_VAT_Min)*H10/Cfmax,-1)-1</f>
        <v>939</v>
      </c>
      <c r="E10">
        <f t="shared" si="0"/>
        <v>139</v>
      </c>
      <c r="F10">
        <f t="shared" si="1"/>
        <v>279</v>
      </c>
      <c r="G10" s="3">
        <v>64</v>
      </c>
      <c r="H10" s="2">
        <f t="shared" si="2"/>
        <v>6</v>
      </c>
      <c r="J10">
        <f t="shared" si="3"/>
        <v>1599</v>
      </c>
      <c r="K10">
        <f t="shared" si="4"/>
        <v>239</v>
      </c>
      <c r="L10">
        <f t="shared" si="5"/>
        <v>479</v>
      </c>
    </row>
    <row r="11" spans="2:12" x14ac:dyDescent="0.25">
      <c r="C11">
        <v>10000</v>
      </c>
      <c r="D11" s="3">
        <v>1199</v>
      </c>
      <c r="E11">
        <f t="shared" si="0"/>
        <v>179</v>
      </c>
      <c r="F11">
        <f t="shared" si="1"/>
        <v>359</v>
      </c>
      <c r="G11">
        <v>128</v>
      </c>
      <c r="H11" s="2">
        <f t="shared" si="2"/>
        <v>7</v>
      </c>
      <c r="J11">
        <f t="shared" si="3"/>
        <v>2039</v>
      </c>
      <c r="K11">
        <f t="shared" si="4"/>
        <v>309</v>
      </c>
      <c r="L11">
        <f t="shared" si="5"/>
        <v>609</v>
      </c>
    </row>
    <row r="13" spans="2:12" x14ac:dyDescent="0.25">
      <c r="B13" t="s">
        <v>42</v>
      </c>
      <c r="I13" t="s">
        <v>16</v>
      </c>
      <c r="J13" s="4">
        <v>1</v>
      </c>
    </row>
    <row r="14" spans="2:12" x14ac:dyDescent="0.25">
      <c r="B14" t="s">
        <v>20</v>
      </c>
      <c r="C14" s="3">
        <v>3</v>
      </c>
    </row>
    <row r="15" spans="2:12" x14ac:dyDescent="0.25">
      <c r="H15" t="s">
        <v>38</v>
      </c>
      <c r="J15" s="4">
        <v>0.4</v>
      </c>
    </row>
    <row r="16" spans="2:12" x14ac:dyDescent="0.25">
      <c r="B16" t="s">
        <v>21</v>
      </c>
      <c r="C16" s="3">
        <v>0.5</v>
      </c>
    </row>
    <row r="18" spans="2:3" x14ac:dyDescent="0.25">
      <c r="B18" t="s">
        <v>15</v>
      </c>
      <c r="C18" s="3">
        <v>2</v>
      </c>
    </row>
    <row r="20" spans="2:3" x14ac:dyDescent="0.25">
      <c r="B20" t="s">
        <v>60</v>
      </c>
      <c r="C20" s="3">
        <v>1</v>
      </c>
    </row>
  </sheetData>
  <sheetProtection algorithmName="SHA-512" hashValue="iVcRUz1IUuw3uyqiCuVRqdONyVUURDAeCRA+DoosZGqusMRS0/qiQwf9CMQfeVAbs61JjrowZNdx5zSAxoyGTQ==" saltValue="q9ksoGmO081LO4PZ5IMOw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16</vt:i4>
      </vt:variant>
    </vt:vector>
  </HeadingPairs>
  <TitlesOfParts>
    <vt:vector size="20" baseType="lpstr">
      <vt:lpstr>Wycena (dla 1 NIP)</vt:lpstr>
      <vt:lpstr>Wycena (dla wielu NIP)</vt:lpstr>
      <vt:lpstr>Cennik</vt:lpstr>
      <vt:lpstr>Wzór</vt:lpstr>
      <vt:lpstr>Cfmax</vt:lpstr>
      <vt:lpstr>Identyfikacja</vt:lpstr>
      <vt:lpstr>JPK_VAT_Max</vt:lpstr>
      <vt:lpstr>JPK_VAT_Min</vt:lpstr>
      <vt:lpstr>KR_Dim</vt:lpstr>
      <vt:lpstr>LGP</vt:lpstr>
      <vt:lpstr>Mag_Dim</vt:lpstr>
      <vt:lpstr>MaxZa1</vt:lpstr>
      <vt:lpstr>MaxZaWiele</vt:lpstr>
      <vt:lpstr>MultCf</vt:lpstr>
      <vt:lpstr>Procent_Aktualizacji</vt:lpstr>
      <vt:lpstr>Procent_Wczytywania</vt:lpstr>
      <vt:lpstr>RabatZaKomplet</vt:lpstr>
      <vt:lpstr>ST_Dim</vt:lpstr>
      <vt:lpstr>WB_Dim</vt:lpstr>
      <vt:lpstr>WBCoef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Witold Jaworski</dc:creator>
  <cp:lastModifiedBy>Witold Jaworski</cp:lastModifiedBy>
  <cp:lastPrinted>2016-12-16T19:18:34Z</cp:lastPrinted>
  <dcterms:created xsi:type="dcterms:W3CDTF">2016-08-28T13:41:50Z</dcterms:created>
  <dcterms:modified xsi:type="dcterms:W3CDTF">2025-04-01T09:12:03Z</dcterms:modified>
</cp:coreProperties>
</file>